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Expedientes Tecnicos Desarrollo 2021\EXPEDIENTE TECNICO RECONSTRUCCION ABAD ´PUELL MES  ULTIMO OK OK MAYO 2021\5.- MEMORIA DE CALCULO\5.01. DISEÑO DE ALCANTARILLADO\"/>
    </mc:Choice>
  </mc:AlternateContent>
  <bookViews>
    <workbookView xWindow="-120" yWindow="-120" windowWidth="29040" windowHeight="15840" tabRatio="722" firstSheet="7" activeTab="10"/>
  </bookViews>
  <sheets>
    <sheet name="Relaciones" sheetId="6" state="hidden" r:id="rId1"/>
    <sheet name="Entrada Manhole (Q Proyectado)" sheetId="1" state="hidden" r:id="rId2"/>
    <sheet name="Entrada Manhole (Q Actual)" sheetId="2" state="hidden" r:id="rId3"/>
    <sheet name="Entrada Tuberia" sheetId="3" state="hidden" r:id="rId4"/>
    <sheet name="Salida Datos Manhole" sheetId="4" state="hidden" r:id="rId5"/>
    <sheet name="Data" sheetId="7" state="hidden" r:id="rId6"/>
    <sheet name="Col. Primario" sheetId="22" state="hidden" r:id="rId7"/>
    <sheet name="Hoja2" sheetId="26" r:id="rId8"/>
    <sheet name="DOTACION NO DOMESTICA" sheetId="24" r:id="rId9"/>
    <sheet name="CAUDALES NO DOMICILIARIOS" sheetId="23" r:id="rId10"/>
    <sheet name="COLECTOR Nº 07- AV. ARICA" sheetId="5" r:id="rId11"/>
    <sheet name="A CAMARA DE BOMBEO" sheetId="25" r:id="rId12"/>
    <sheet name="PARA COMPARACION " sheetId="27" r:id="rId13"/>
    <sheet name="Noe" sheetId="20" state="hidden" r:id="rId14"/>
    <sheet name="Desarenador" sheetId="10" state="hidden" r:id="rId15"/>
    <sheet name="CDB" sheetId="8" state="hidden" r:id="rId16"/>
    <sheet name="Diseño Hidraulico" sheetId="11" state="hidden" r:id="rId17"/>
    <sheet name="Linea de Impulcion" sheetId="18" state="hidden" r:id="rId18"/>
    <sheet name="Potencia de Bomba" sheetId="12" state="hidden" r:id="rId19"/>
    <sheet name="Hoja1" sheetId="19" state="hidden" r:id="rId20"/>
  </sheets>
  <definedNames>
    <definedName name="_xlnm._FilterDatabase" localSheetId="11" hidden="1">'A CAMARA DE BOMBEO'!#REF!</definedName>
    <definedName name="_xlnm._FilterDatabase" localSheetId="6" hidden="1">'Col. Primario'!#REF!</definedName>
    <definedName name="_xlnm._FilterDatabase" localSheetId="10" hidden="1">'COLECTOR Nº 07- AV. ARICA'!#REF!</definedName>
    <definedName name="_xlnm._FilterDatabase" localSheetId="16" hidden="1">'Diseño Hidraulico'!#REF!</definedName>
    <definedName name="_xlnm._FilterDatabase" localSheetId="2" hidden="1">'Entrada Manhole (Q Actual)'!$A$2:$J$2</definedName>
    <definedName name="_xlnm._FilterDatabase" localSheetId="1" hidden="1">'Entrada Manhole (Q Proyectado)'!$A$1:$J$1</definedName>
    <definedName name="_xlnm._FilterDatabase" localSheetId="3" hidden="1">'Entrada Tuberia'!$A$1:$K$351</definedName>
    <definedName name="_xlnm._FilterDatabase" localSheetId="13" hidden="1">Noe!#REF!</definedName>
    <definedName name="_xlnm._FilterDatabase" localSheetId="12" hidden="1">'PARA COMPARACION '!#REF!</definedName>
    <definedName name="_xlnm.Print_Area" localSheetId="11">'A CAMARA DE BOMBEO'!$A$1:$AI$53</definedName>
    <definedName name="_xlnm.Print_Area" localSheetId="15">CDB!$A$1:$H$66</definedName>
    <definedName name="_xlnm.Print_Area" localSheetId="6">'Col. Primario'!$A$1:$AG$89</definedName>
    <definedName name="_xlnm.Print_Area" localSheetId="10">'COLECTOR Nº 07- AV. ARICA'!$A$1:$AI$41</definedName>
    <definedName name="_xlnm.Print_Area" localSheetId="14">Desarenador!$A$1:$F$31</definedName>
    <definedName name="_xlnm.Print_Area" localSheetId="16">'Diseño Hidraulico'!$A$1:$S$60</definedName>
    <definedName name="_xlnm.Print_Area" localSheetId="19">Hoja1!$A$1:$F$16</definedName>
    <definedName name="_xlnm.Print_Area" localSheetId="17">'Linea de Impulcion'!$A$1:$E$38</definedName>
    <definedName name="_xlnm.Print_Area" localSheetId="13">Noe!$A$1:$H$52</definedName>
    <definedName name="_xlnm.Print_Area" localSheetId="12">'PARA COMPARACION '!$A$1:$AI$37</definedName>
    <definedName name="_xlnm.Print_Area" localSheetId="18">'Potencia de Bomba'!$A$1:$L$41</definedName>
  </definedNames>
  <calcPr calcId="162913"/>
</workbook>
</file>

<file path=xl/calcChain.xml><?xml version="1.0" encoding="utf-8"?>
<calcChain xmlns="http://schemas.openxmlformats.org/spreadsheetml/2006/main">
  <c r="C7" i="5" l="1"/>
  <c r="C20" i="5"/>
  <c r="C19" i="5"/>
  <c r="AH27" i="27"/>
  <c r="E28" i="27" l="1"/>
  <c r="O36" i="27"/>
  <c r="Q35" i="27"/>
  <c r="R35" i="27" s="1"/>
  <c r="J35" i="27"/>
  <c r="G35" i="27"/>
  <c r="B35" i="27"/>
  <c r="Q34" i="27"/>
  <c r="R34" i="27" s="1"/>
  <c r="J34" i="27"/>
  <c r="G34" i="27"/>
  <c r="B34" i="27"/>
  <c r="Q33" i="27"/>
  <c r="R33" i="27" s="1"/>
  <c r="J33" i="27"/>
  <c r="G33" i="27"/>
  <c r="B33" i="27"/>
  <c r="Q32" i="27"/>
  <c r="R32" i="27" s="1"/>
  <c r="J32" i="27"/>
  <c r="G32" i="27"/>
  <c r="B32" i="27"/>
  <c r="Q31" i="27"/>
  <c r="R31" i="27" s="1"/>
  <c r="Z31" i="27" s="1"/>
  <c r="J31" i="27"/>
  <c r="G31" i="27"/>
  <c r="B31" i="27"/>
  <c r="Q30" i="27"/>
  <c r="R30" i="27" s="1"/>
  <c r="J30" i="27"/>
  <c r="G30" i="27"/>
  <c r="E30" i="27"/>
  <c r="E31" i="27" s="1"/>
  <c r="E32" i="27" s="1"/>
  <c r="Q28" i="27"/>
  <c r="R28" i="27" s="1"/>
  <c r="J28" i="27"/>
  <c r="G28" i="27"/>
  <c r="Q27" i="27"/>
  <c r="R27" i="27" s="1"/>
  <c r="J27" i="27"/>
  <c r="G27" i="27"/>
  <c r="E27" i="27"/>
  <c r="O7" i="27"/>
  <c r="O9" i="27" s="1"/>
  <c r="O5" i="27"/>
  <c r="C5" i="27"/>
  <c r="C7" i="27" s="1"/>
  <c r="C9" i="27" s="1"/>
  <c r="C11" i="27" s="1"/>
  <c r="C13" i="27" s="1"/>
  <c r="I3" i="27"/>
  <c r="G7" i="27" s="1"/>
  <c r="G9" i="27" s="1"/>
  <c r="D47" i="25"/>
  <c r="D43" i="25"/>
  <c r="Z30" i="27" l="1"/>
  <c r="Y30" i="27"/>
  <c r="X30" i="27" s="1"/>
  <c r="Z35" i="27"/>
  <c r="Y35" i="27"/>
  <c r="X35" i="27" s="1"/>
  <c r="C15" i="27"/>
  <c r="C17" i="27" s="1"/>
  <c r="Y28" i="27"/>
  <c r="X28" i="27" s="1"/>
  <c r="Z28" i="27"/>
  <c r="Z32" i="27"/>
  <c r="Y32" i="27"/>
  <c r="X32" i="27" s="1"/>
  <c r="E33" i="27"/>
  <c r="Z33" i="27"/>
  <c r="Y33" i="27"/>
  <c r="X33" i="27" s="1"/>
  <c r="Y34" i="27"/>
  <c r="X34" i="27" s="1"/>
  <c r="Z34" i="27"/>
  <c r="Y27" i="27"/>
  <c r="X27" i="27" s="1"/>
  <c r="Z27" i="27"/>
  <c r="Y31" i="27"/>
  <c r="X31" i="27" s="1"/>
  <c r="I5" i="27"/>
  <c r="I7" i="27" s="1"/>
  <c r="I9" i="27" s="1"/>
  <c r="E7" i="27"/>
  <c r="E9" i="27" s="1"/>
  <c r="F7" i="27"/>
  <c r="F9" i="27" s="1"/>
  <c r="D46" i="25"/>
  <c r="D31" i="25"/>
  <c r="D35" i="25"/>
  <c r="D27" i="25"/>
  <c r="E43" i="5"/>
  <c r="E39" i="5"/>
  <c r="C20" i="27" l="1"/>
  <c r="C21" i="27"/>
  <c r="C22" i="27" s="1"/>
  <c r="C18" i="27"/>
  <c r="E34" i="27"/>
  <c r="D39" i="25"/>
  <c r="T27" i="27" l="1"/>
  <c r="V27" i="27" s="1"/>
  <c r="W27" i="27" s="1"/>
  <c r="T28" i="27"/>
  <c r="V28" i="27" s="1"/>
  <c r="T31" i="27"/>
  <c r="T30" i="27"/>
  <c r="T32" i="27"/>
  <c r="T33" i="27"/>
  <c r="T34" i="27"/>
  <c r="E35" i="27"/>
  <c r="C19" i="25"/>
  <c r="T35" i="27" l="1"/>
  <c r="E39" i="27"/>
  <c r="AA27" i="27"/>
  <c r="S27" i="27"/>
  <c r="W28" i="27"/>
  <c r="AA28" i="27" s="1"/>
  <c r="S28" i="27"/>
  <c r="B55" i="25"/>
  <c r="O40" i="5"/>
  <c r="J34" i="5"/>
  <c r="G34" i="5"/>
  <c r="G32" i="5"/>
  <c r="AE27" i="27" l="1"/>
  <c r="AD27" i="27"/>
  <c r="AI27" i="27" s="1"/>
  <c r="AC27" i="27"/>
  <c r="AB27" i="27"/>
  <c r="AF27" i="27" s="1"/>
  <c r="AG27" i="27" s="1"/>
  <c r="AE28" i="27"/>
  <c r="AD28" i="27"/>
  <c r="AH28" i="27" s="1"/>
  <c r="AI28" i="27" s="1"/>
  <c r="AC28" i="27"/>
  <c r="AB28" i="27"/>
  <c r="AF28" i="27" s="1"/>
  <c r="AG28" i="27" s="1"/>
  <c r="C21" i="25"/>
  <c r="C22" i="25" s="1"/>
  <c r="C6" i="25" l="1"/>
  <c r="C4" i="25"/>
  <c r="B76" i="26"/>
  <c r="B93" i="26" l="1"/>
  <c r="B69" i="26"/>
  <c r="B94" i="26" s="1"/>
  <c r="B42" i="26" l="1"/>
  <c r="B60" i="26" s="1"/>
  <c r="C48" i="26"/>
  <c r="C53" i="26" s="1"/>
  <c r="B96" i="26" l="1"/>
  <c r="B26" i="26" l="1"/>
  <c r="C3" i="25"/>
  <c r="AA67" i="24" l="1"/>
  <c r="AA76" i="24" l="1"/>
  <c r="AG78" i="24" s="1"/>
  <c r="AM78" i="24" l="1"/>
  <c r="C100" i="26" l="1"/>
  <c r="C90" i="23"/>
  <c r="C101" i="23" s="1"/>
  <c r="C104" i="23" s="1"/>
  <c r="U43" i="25"/>
  <c r="O53" i="25"/>
  <c r="Q52" i="25" l="1"/>
  <c r="R52" i="25" s="1"/>
  <c r="J52" i="25"/>
  <c r="G52" i="25"/>
  <c r="B52" i="25"/>
  <c r="Q51" i="25"/>
  <c r="R51" i="25" s="1"/>
  <c r="J51" i="25"/>
  <c r="G51" i="25"/>
  <c r="B51" i="25"/>
  <c r="Q50" i="25"/>
  <c r="R50" i="25" s="1"/>
  <c r="J50" i="25"/>
  <c r="G50" i="25"/>
  <c r="B50" i="25"/>
  <c r="Q49" i="25"/>
  <c r="R49" i="25" s="1"/>
  <c r="J49" i="25"/>
  <c r="G49" i="25"/>
  <c r="Q47" i="25"/>
  <c r="R47" i="25" s="1"/>
  <c r="J47" i="25"/>
  <c r="G47" i="25"/>
  <c r="Q46" i="25"/>
  <c r="R46" i="25" s="1"/>
  <c r="J46" i="25"/>
  <c r="G46" i="25"/>
  <c r="B46" i="25"/>
  <c r="Q45" i="25"/>
  <c r="R45" i="25" s="1"/>
  <c r="J45" i="25"/>
  <c r="G45" i="25"/>
  <c r="B45" i="25"/>
  <c r="Q44" i="25"/>
  <c r="R44" i="25" s="1"/>
  <c r="J44" i="25"/>
  <c r="G44" i="25"/>
  <c r="B44" i="25"/>
  <c r="Q43" i="25"/>
  <c r="R43" i="25" s="1"/>
  <c r="J43" i="25"/>
  <c r="G43" i="25"/>
  <c r="E43" i="25"/>
  <c r="Q41" i="25"/>
  <c r="R41" i="25" s="1"/>
  <c r="J41" i="25"/>
  <c r="G41" i="25"/>
  <c r="B41" i="25"/>
  <c r="B40" i="25"/>
  <c r="Z51" i="25" l="1"/>
  <c r="Y50" i="25"/>
  <c r="X50" i="25" s="1"/>
  <c r="Z49" i="25"/>
  <c r="Z43" i="25"/>
  <c r="Y52" i="25"/>
  <c r="X52" i="25" s="1"/>
  <c r="Y44" i="25"/>
  <c r="X44" i="25" s="1"/>
  <c r="Z46" i="25"/>
  <c r="Z41" i="25"/>
  <c r="Z47" i="25"/>
  <c r="Z45" i="25"/>
  <c r="Y47" i="25"/>
  <c r="X47" i="25" s="1"/>
  <c r="B33" i="25"/>
  <c r="G33" i="25"/>
  <c r="J33" i="25"/>
  <c r="Q33" i="25"/>
  <c r="R33" i="25" s="1"/>
  <c r="Q32" i="25"/>
  <c r="R32" i="25" s="1"/>
  <c r="J32" i="25"/>
  <c r="G32" i="25"/>
  <c r="B32" i="25"/>
  <c r="Q40" i="25"/>
  <c r="R40" i="25" s="1"/>
  <c r="J40" i="25"/>
  <c r="G40" i="25"/>
  <c r="Q39" i="25"/>
  <c r="R39" i="25" s="1"/>
  <c r="J39" i="25"/>
  <c r="G39" i="25"/>
  <c r="B39" i="25"/>
  <c r="Q38" i="25"/>
  <c r="R38" i="25" s="1"/>
  <c r="J38" i="25"/>
  <c r="G38" i="25"/>
  <c r="B38" i="25"/>
  <c r="Q37" i="25"/>
  <c r="R37" i="25" s="1"/>
  <c r="J37" i="25"/>
  <c r="G37" i="25"/>
  <c r="B37" i="25"/>
  <c r="Q36" i="25"/>
  <c r="R36" i="25" s="1"/>
  <c r="J36" i="25"/>
  <c r="G36" i="25"/>
  <c r="B36" i="25"/>
  <c r="Q35" i="25"/>
  <c r="R35" i="25" s="1"/>
  <c r="J35" i="25"/>
  <c r="G35" i="25"/>
  <c r="E35" i="25"/>
  <c r="E36" i="25" s="1"/>
  <c r="Q31" i="25"/>
  <c r="R31" i="25" s="1"/>
  <c r="J31" i="25"/>
  <c r="G31" i="25"/>
  <c r="B31" i="25"/>
  <c r="Q30" i="25"/>
  <c r="R30" i="25" s="1"/>
  <c r="J30" i="25"/>
  <c r="G30" i="25"/>
  <c r="B30" i="25"/>
  <c r="Q29" i="25"/>
  <c r="R29" i="25" s="1"/>
  <c r="J29" i="25"/>
  <c r="G29" i="25"/>
  <c r="B29" i="25"/>
  <c r="Q28" i="25"/>
  <c r="R28" i="25" s="1"/>
  <c r="J28" i="25"/>
  <c r="G28" i="25"/>
  <c r="B28" i="25"/>
  <c r="Q27" i="25"/>
  <c r="R27" i="25" s="1"/>
  <c r="J27" i="25"/>
  <c r="G27" i="25"/>
  <c r="E27" i="25"/>
  <c r="E28" i="25" s="1"/>
  <c r="E29" i="25" s="1"/>
  <c r="E30" i="25" s="1"/>
  <c r="O5" i="25"/>
  <c r="O7" i="25" s="1"/>
  <c r="O9" i="25" s="1"/>
  <c r="C5" i="25"/>
  <c r="C7" i="25" s="1"/>
  <c r="C9" i="25" s="1"/>
  <c r="C11" i="25" s="1"/>
  <c r="I3" i="25"/>
  <c r="F7" i="25" s="1"/>
  <c r="F9" i="25" s="1"/>
  <c r="AG69" i="24"/>
  <c r="AA60" i="24"/>
  <c r="AA52" i="24"/>
  <c r="AG54" i="24" s="1"/>
  <c r="AA43" i="24"/>
  <c r="AM45" i="24" s="1"/>
  <c r="AA35" i="24"/>
  <c r="AG37" i="24" s="1"/>
  <c r="AA28" i="24"/>
  <c r="AM30" i="24" s="1"/>
  <c r="AA20" i="24"/>
  <c r="AG22" i="24" s="1"/>
  <c r="AA12" i="24"/>
  <c r="Q39" i="5"/>
  <c r="R39" i="5" s="1"/>
  <c r="J39" i="5"/>
  <c r="G39" i="5"/>
  <c r="B39" i="5"/>
  <c r="Q38" i="5"/>
  <c r="R38" i="5" s="1"/>
  <c r="J38" i="5"/>
  <c r="G38" i="5"/>
  <c r="B38" i="5"/>
  <c r="Q37" i="5"/>
  <c r="R37" i="5" s="1"/>
  <c r="J37" i="5"/>
  <c r="G37" i="5"/>
  <c r="B37" i="5"/>
  <c r="Q36" i="5"/>
  <c r="R36" i="5" s="1"/>
  <c r="J36" i="5"/>
  <c r="G36" i="5"/>
  <c r="B36" i="5"/>
  <c r="Q35" i="5"/>
  <c r="R35" i="5" s="1"/>
  <c r="J35" i="5"/>
  <c r="G35" i="5"/>
  <c r="B35" i="5"/>
  <c r="Q34" i="5"/>
  <c r="R34" i="5" s="1"/>
  <c r="E34" i="5"/>
  <c r="E35" i="5" s="1"/>
  <c r="AM14" i="24" l="1"/>
  <c r="AG14" i="24"/>
  <c r="C4" i="23"/>
  <c r="C15" i="23" s="1"/>
  <c r="C103" i="26"/>
  <c r="I70" i="23"/>
  <c r="I81" i="23" s="1"/>
  <c r="C101" i="26"/>
  <c r="Y51" i="25"/>
  <c r="X51" i="25" s="1"/>
  <c r="Z44" i="25"/>
  <c r="Y41" i="25"/>
  <c r="X41" i="25" s="1"/>
  <c r="Z35" i="5"/>
  <c r="Z38" i="5"/>
  <c r="AM69" i="24"/>
  <c r="AM37" i="24"/>
  <c r="AA71" i="24"/>
  <c r="AM22" i="24"/>
  <c r="AM55" i="24"/>
  <c r="Z34" i="5"/>
  <c r="Z52" i="25"/>
  <c r="Y49" i="25"/>
  <c r="X49" i="25" s="1"/>
  <c r="Z50" i="25"/>
  <c r="Y43" i="25"/>
  <c r="X43" i="25" s="1"/>
  <c r="Y32" i="25"/>
  <c r="X32" i="25" s="1"/>
  <c r="Z33" i="25"/>
  <c r="Y45" i="25"/>
  <c r="X45" i="25" s="1"/>
  <c r="Y46" i="25"/>
  <c r="X46" i="25" s="1"/>
  <c r="Y29" i="25"/>
  <c r="X29" i="25" s="1"/>
  <c r="Z38" i="25"/>
  <c r="Z40" i="25"/>
  <c r="Y27" i="25"/>
  <c r="X27" i="25" s="1"/>
  <c r="Z30" i="25"/>
  <c r="Z28" i="25"/>
  <c r="Z31" i="25"/>
  <c r="I5" i="25"/>
  <c r="I7" i="25" s="1"/>
  <c r="I9" i="25" s="1"/>
  <c r="Y35" i="25"/>
  <c r="X35" i="25" s="1"/>
  <c r="Z36" i="25"/>
  <c r="Z39" i="25"/>
  <c r="C15" i="25"/>
  <c r="C17" i="25" s="1"/>
  <c r="C13" i="25"/>
  <c r="Y28" i="25"/>
  <c r="X28" i="25" s="1"/>
  <c r="Z37" i="25"/>
  <c r="E37" i="25"/>
  <c r="Y37" i="25"/>
  <c r="X37" i="25" s="1"/>
  <c r="E7" i="25"/>
  <c r="E9" i="25" s="1"/>
  <c r="G7" i="25"/>
  <c r="G9" i="25" s="1"/>
  <c r="Z36" i="5"/>
  <c r="E36" i="5"/>
  <c r="E37" i="5" s="1"/>
  <c r="Y39" i="5"/>
  <c r="X39" i="5" s="1"/>
  <c r="AG30" i="24"/>
  <c r="AG62" i="24"/>
  <c r="AH80" i="24" s="1"/>
  <c r="AM62" i="24"/>
  <c r="AG45" i="24"/>
  <c r="Z37" i="5"/>
  <c r="Y38" i="5"/>
  <c r="X38" i="5" s="1"/>
  <c r="Y34" i="5"/>
  <c r="X34" i="5" s="1"/>
  <c r="Y36" i="5"/>
  <c r="X36" i="5" s="1"/>
  <c r="J27" i="5"/>
  <c r="I37" i="23" l="1"/>
  <c r="I48" i="23" s="1"/>
  <c r="C107" i="26"/>
  <c r="C70" i="23"/>
  <c r="C81" i="23" s="1"/>
  <c r="U31" i="25" s="1"/>
  <c r="U32" i="25" s="1"/>
  <c r="C102" i="26"/>
  <c r="C19" i="23"/>
  <c r="C30" i="23" s="1"/>
  <c r="C105" i="26"/>
  <c r="C37" i="23"/>
  <c r="C48" i="23" s="1"/>
  <c r="C106" i="26"/>
  <c r="I4" i="23"/>
  <c r="I15" i="23" s="1"/>
  <c r="C104" i="26"/>
  <c r="U34" i="5"/>
  <c r="U35" i="5" s="1"/>
  <c r="U30" i="27"/>
  <c r="C52" i="23"/>
  <c r="C63" i="23" s="1"/>
  <c r="C108" i="26"/>
  <c r="AM80" i="24"/>
  <c r="AL80" i="24"/>
  <c r="C20" i="25"/>
  <c r="Y38" i="25"/>
  <c r="X38" i="25" s="1"/>
  <c r="Z32" i="25"/>
  <c r="Z29" i="25"/>
  <c r="Y40" i="25"/>
  <c r="X40" i="25" s="1"/>
  <c r="Z27" i="25"/>
  <c r="Y31" i="25"/>
  <c r="X31" i="25" s="1"/>
  <c r="Y30" i="25"/>
  <c r="X30" i="25" s="1"/>
  <c r="Y33" i="25"/>
  <c r="X33" i="25" s="1"/>
  <c r="Z35" i="25"/>
  <c r="Y39" i="25"/>
  <c r="X39" i="25" s="1"/>
  <c r="Y36" i="25"/>
  <c r="X36" i="25" s="1"/>
  <c r="E38" i="25"/>
  <c r="C18" i="25"/>
  <c r="Z39" i="5"/>
  <c r="AH71" i="24"/>
  <c r="Y35" i="5"/>
  <c r="X35" i="5" s="1"/>
  <c r="Y37" i="5"/>
  <c r="X37" i="5" s="1"/>
  <c r="E38" i="5"/>
  <c r="C109" i="26" l="1"/>
  <c r="G108" i="26" s="1"/>
  <c r="U36" i="5"/>
  <c r="F103" i="23"/>
  <c r="U31" i="27"/>
  <c r="V30" i="27"/>
  <c r="C84" i="23"/>
  <c r="C111" i="23" s="1"/>
  <c r="C6" i="26"/>
  <c r="C5" i="26"/>
  <c r="T37" i="25"/>
  <c r="V37" i="25" s="1"/>
  <c r="W37" i="25" s="1"/>
  <c r="AA37" i="25" s="1"/>
  <c r="T43" i="25"/>
  <c r="V43" i="25" s="1"/>
  <c r="U40" i="25"/>
  <c r="U41" i="25" s="1"/>
  <c r="T29" i="25"/>
  <c r="T38" i="25"/>
  <c r="E39" i="25"/>
  <c r="T30" i="25"/>
  <c r="E31" i="25"/>
  <c r="E32" i="25" s="1"/>
  <c r="T27" i="25"/>
  <c r="V27" i="25" s="1"/>
  <c r="T35" i="25"/>
  <c r="V35" i="25" s="1"/>
  <c r="T28" i="25"/>
  <c r="V28" i="25" s="1"/>
  <c r="T36" i="25"/>
  <c r="V36" i="25" s="1"/>
  <c r="AL71" i="24"/>
  <c r="AA102" i="24"/>
  <c r="S30" i="27" l="1"/>
  <c r="W30" i="27"/>
  <c r="AA30" i="27" s="1"/>
  <c r="U32" i="27"/>
  <c r="V31" i="27"/>
  <c r="U33" i="25"/>
  <c r="U37" i="5"/>
  <c r="U38" i="5" s="1"/>
  <c r="U39" i="5" s="1"/>
  <c r="C65" i="23"/>
  <c r="S43" i="25"/>
  <c r="W43" i="25"/>
  <c r="AA43" i="25" s="1"/>
  <c r="S37" i="25"/>
  <c r="V38" i="25"/>
  <c r="W38" i="25" s="1"/>
  <c r="AA38" i="25" s="1"/>
  <c r="T32" i="25"/>
  <c r="E33" i="25"/>
  <c r="D44" i="25" s="1"/>
  <c r="T31" i="25"/>
  <c r="T39" i="25"/>
  <c r="V39" i="25" s="1"/>
  <c r="E40" i="25"/>
  <c r="E41" i="25" s="1"/>
  <c r="D45" i="25" s="1"/>
  <c r="W36" i="25"/>
  <c r="AA36" i="25" s="1"/>
  <c r="S36" i="25"/>
  <c r="W35" i="25"/>
  <c r="AA35" i="25" s="1"/>
  <c r="S35" i="25"/>
  <c r="S27" i="25"/>
  <c r="W27" i="25"/>
  <c r="AA27" i="25" s="1"/>
  <c r="AE37" i="25"/>
  <c r="AD37" i="25"/>
  <c r="AH37" i="25" s="1"/>
  <c r="AI37" i="25" s="1"/>
  <c r="AC37" i="25"/>
  <c r="AB37" i="25"/>
  <c r="AF37" i="25" s="1"/>
  <c r="AG37" i="25" s="1"/>
  <c r="AA104" i="24"/>
  <c r="AA106" i="24"/>
  <c r="AA113" i="24"/>
  <c r="C12" i="23"/>
  <c r="U33" i="27" l="1"/>
  <c r="V32" i="27"/>
  <c r="AD30" i="27"/>
  <c r="AH30" i="27" s="1"/>
  <c r="AI30" i="27" s="1"/>
  <c r="AC30" i="27"/>
  <c r="AE30" i="27"/>
  <c r="AB30" i="27"/>
  <c r="AF30" i="27" s="1"/>
  <c r="AG30" i="27" s="1"/>
  <c r="S31" i="27"/>
  <c r="W31" i="27"/>
  <c r="AA31" i="27" s="1"/>
  <c r="U44" i="25"/>
  <c r="U45" i="25" s="1"/>
  <c r="U46" i="25" s="1"/>
  <c r="U47" i="25" s="1"/>
  <c r="U49" i="25" s="1"/>
  <c r="U50" i="25" s="1"/>
  <c r="U51" i="25" s="1"/>
  <c r="U52" i="25" s="1"/>
  <c r="AC43" i="25"/>
  <c r="AB43" i="25"/>
  <c r="AF43" i="25" s="1"/>
  <c r="AG43" i="25" s="1"/>
  <c r="AD43" i="25"/>
  <c r="AH43" i="25" s="1"/>
  <c r="AI43" i="25" s="1"/>
  <c r="AE43" i="25"/>
  <c r="T33" i="25"/>
  <c r="E44" i="25"/>
  <c r="S38" i="25"/>
  <c r="W28" i="25"/>
  <c r="AA28" i="25" s="1"/>
  <c r="AD28" i="25" s="1"/>
  <c r="AH28" i="25" s="1"/>
  <c r="AI28" i="25" s="1"/>
  <c r="V31" i="25"/>
  <c r="W31" i="25" s="1"/>
  <c r="AA31" i="25" s="1"/>
  <c r="V32" i="25"/>
  <c r="S32" i="25" s="1"/>
  <c r="V30" i="25"/>
  <c r="V29" i="25"/>
  <c r="T40" i="25"/>
  <c r="V40" i="25" s="1"/>
  <c r="W40" i="25" s="1"/>
  <c r="AA40" i="25" s="1"/>
  <c r="AE38" i="25"/>
  <c r="AD38" i="25"/>
  <c r="AH38" i="25" s="1"/>
  <c r="AI38" i="25" s="1"/>
  <c r="AC38" i="25"/>
  <c r="AB38" i="25"/>
  <c r="AF38" i="25" s="1"/>
  <c r="AG38" i="25" s="1"/>
  <c r="W39" i="25"/>
  <c r="AA39" i="25" s="1"/>
  <c r="S39" i="25"/>
  <c r="AE36" i="25"/>
  <c r="AD36" i="25"/>
  <c r="AH36" i="25" s="1"/>
  <c r="AI36" i="25" s="1"/>
  <c r="AC36" i="25"/>
  <c r="AB36" i="25"/>
  <c r="AF36" i="25" s="1"/>
  <c r="AG36" i="25" s="1"/>
  <c r="AB27" i="25"/>
  <c r="AE27" i="25"/>
  <c r="AD27" i="25"/>
  <c r="AH27" i="25" s="1"/>
  <c r="AI27" i="25" s="1"/>
  <c r="AC27" i="25"/>
  <c r="AE35" i="25"/>
  <c r="AD35" i="25"/>
  <c r="AH35" i="25" s="1"/>
  <c r="AI35" i="25" s="1"/>
  <c r="AB35" i="25"/>
  <c r="AF35" i="25" s="1"/>
  <c r="AG35" i="25" s="1"/>
  <c r="AC35" i="25"/>
  <c r="AA117" i="24"/>
  <c r="AA115" i="24"/>
  <c r="Q32" i="5"/>
  <c r="R32" i="5" s="1"/>
  <c r="J32" i="5"/>
  <c r="B32" i="5"/>
  <c r="Q31" i="5"/>
  <c r="R31" i="5" s="1"/>
  <c r="J31" i="5"/>
  <c r="G31" i="5"/>
  <c r="B31" i="5"/>
  <c r="Q30" i="5"/>
  <c r="R30" i="5" s="1"/>
  <c r="J30" i="5"/>
  <c r="G30" i="5"/>
  <c r="B30" i="5"/>
  <c r="Q29" i="5"/>
  <c r="R29" i="5" s="1"/>
  <c r="J29" i="5"/>
  <c r="G29" i="5"/>
  <c r="B29" i="5"/>
  <c r="B28" i="5"/>
  <c r="Q28" i="5"/>
  <c r="R28" i="5" s="1"/>
  <c r="J28" i="5"/>
  <c r="G28" i="5"/>
  <c r="U34" i="27" l="1"/>
  <c r="V33" i="27"/>
  <c r="AB31" i="27"/>
  <c r="AF31" i="27" s="1"/>
  <c r="AG31" i="27" s="1"/>
  <c r="AE31" i="27"/>
  <c r="AD31" i="27"/>
  <c r="AH31" i="27" s="1"/>
  <c r="AI31" i="27" s="1"/>
  <c r="AC31" i="27"/>
  <c r="W32" i="27"/>
  <c r="AA32" i="27" s="1"/>
  <c r="S32" i="27"/>
  <c r="Z30" i="5"/>
  <c r="AF27" i="25"/>
  <c r="AG27" i="25" s="1"/>
  <c r="C7" i="26"/>
  <c r="C26" i="26" s="1"/>
  <c r="U28" i="5"/>
  <c r="C32" i="23"/>
  <c r="C108" i="23" s="1"/>
  <c r="T41" i="25"/>
  <c r="V41" i="25" s="1"/>
  <c r="S41" i="25" s="1"/>
  <c r="E45" i="25"/>
  <c r="E46" i="25" s="1"/>
  <c r="V33" i="25"/>
  <c r="S33" i="25" s="1"/>
  <c r="T44" i="25"/>
  <c r="V44" i="25" s="1"/>
  <c r="W32" i="25"/>
  <c r="AA32" i="25" s="1"/>
  <c r="AE32" i="25" s="1"/>
  <c r="AE28" i="25"/>
  <c r="AC28" i="25"/>
  <c r="AB28" i="25"/>
  <c r="AF28" i="25" s="1"/>
  <c r="AG28" i="25" s="1"/>
  <c r="S28" i="25"/>
  <c r="W29" i="25"/>
  <c r="AA29" i="25" s="1"/>
  <c r="S29" i="25"/>
  <c r="S30" i="25"/>
  <c r="W30" i="25"/>
  <c r="AA30" i="25" s="1"/>
  <c r="S31" i="25"/>
  <c r="S40" i="25"/>
  <c r="AE31" i="25"/>
  <c r="AD31" i="25"/>
  <c r="AH31" i="25" s="1"/>
  <c r="AI31" i="25" s="1"/>
  <c r="AB31" i="25"/>
  <c r="AF31" i="25" s="1"/>
  <c r="AG31" i="25" s="1"/>
  <c r="AC31" i="25"/>
  <c r="AE39" i="25"/>
  <c r="AD39" i="25"/>
  <c r="AH39" i="25" s="1"/>
  <c r="AI39" i="25" s="1"/>
  <c r="AC39" i="25"/>
  <c r="AB39" i="25"/>
  <c r="AF39" i="25" s="1"/>
  <c r="AG39" i="25" s="1"/>
  <c r="AE40" i="25"/>
  <c r="AD40" i="25"/>
  <c r="AH40" i="25" s="1"/>
  <c r="AI40" i="25" s="1"/>
  <c r="AC40" i="25"/>
  <c r="AB40" i="25"/>
  <c r="AF40" i="25" s="1"/>
  <c r="AG40" i="25" s="1"/>
  <c r="Z32" i="5"/>
  <c r="Z29" i="5"/>
  <c r="Z31" i="5"/>
  <c r="Z28" i="5"/>
  <c r="Y28" i="5"/>
  <c r="X28" i="5" s="1"/>
  <c r="W33" i="27" l="1"/>
  <c r="AA33" i="27" s="1"/>
  <c r="S33" i="27"/>
  <c r="U35" i="27"/>
  <c r="V35" i="27" s="1"/>
  <c r="V34" i="27"/>
  <c r="U29" i="5"/>
  <c r="U30" i="5" s="1"/>
  <c r="U31" i="5" s="1"/>
  <c r="U32" i="5" s="1"/>
  <c r="U44" i="5" s="1"/>
  <c r="U55" i="25" s="1"/>
  <c r="AD32" i="27"/>
  <c r="AH32" i="27" s="1"/>
  <c r="AI32" i="27" s="1"/>
  <c r="AC32" i="27"/>
  <c r="AB32" i="27"/>
  <c r="AF32" i="27" s="1"/>
  <c r="AG32" i="27" s="1"/>
  <c r="AE32" i="27"/>
  <c r="M86" i="23"/>
  <c r="W41" i="25"/>
  <c r="AA41" i="25" s="1"/>
  <c r="AB41" i="25" s="1"/>
  <c r="AF41" i="25" s="1"/>
  <c r="AG41" i="25" s="1"/>
  <c r="W33" i="25"/>
  <c r="AA33" i="25" s="1"/>
  <c r="AC33" i="25" s="1"/>
  <c r="S44" i="25"/>
  <c r="W44" i="25"/>
  <c r="AA44" i="25" s="1"/>
  <c r="T45" i="25"/>
  <c r="V45" i="25" s="1"/>
  <c r="E47" i="25"/>
  <c r="D49" i="25" s="1"/>
  <c r="AD32" i="25"/>
  <c r="AH32" i="25" s="1"/>
  <c r="AI32" i="25" s="1"/>
  <c r="AC32" i="25"/>
  <c r="AB32" i="25"/>
  <c r="AF32" i="25" s="1"/>
  <c r="AG32" i="25" s="1"/>
  <c r="AB29" i="25"/>
  <c r="AF29" i="25" s="1"/>
  <c r="AG29" i="25" s="1"/>
  <c r="AC29" i="25"/>
  <c r="AE29" i="25"/>
  <c r="AD29" i="25"/>
  <c r="AH29" i="25" s="1"/>
  <c r="AI29" i="25" s="1"/>
  <c r="AB30" i="25"/>
  <c r="AF30" i="25" s="1"/>
  <c r="AG30" i="25" s="1"/>
  <c r="AD30" i="25"/>
  <c r="AH30" i="25" s="1"/>
  <c r="AI30" i="25" s="1"/>
  <c r="AC30" i="25"/>
  <c r="AE30" i="25"/>
  <c r="Y32" i="5"/>
  <c r="X32" i="5" s="1"/>
  <c r="Y29" i="5"/>
  <c r="X29" i="5" s="1"/>
  <c r="Y31" i="5"/>
  <c r="X31" i="5" s="1"/>
  <c r="Y30" i="5"/>
  <c r="X30" i="5" s="1"/>
  <c r="AC33" i="27" l="1"/>
  <c r="AE33" i="27"/>
  <c r="AD33" i="27"/>
  <c r="AH33" i="27" s="1"/>
  <c r="AI33" i="27" s="1"/>
  <c r="AB33" i="27"/>
  <c r="AF33" i="27" s="1"/>
  <c r="AG33" i="27" s="1"/>
  <c r="S35" i="27"/>
  <c r="W35" i="27"/>
  <c r="AA35" i="27" s="1"/>
  <c r="W34" i="27"/>
  <c r="AA34" i="27" s="1"/>
  <c r="S34" i="27"/>
  <c r="E49" i="25"/>
  <c r="AC41" i="25"/>
  <c r="AE41" i="25"/>
  <c r="AD41" i="25"/>
  <c r="AH41" i="25" s="1"/>
  <c r="AI41" i="25" s="1"/>
  <c r="AE33" i="25"/>
  <c r="AD33" i="25"/>
  <c r="AH33" i="25" s="1"/>
  <c r="AI33" i="25" s="1"/>
  <c r="AB33" i="25"/>
  <c r="AF33" i="25" s="1"/>
  <c r="AG33" i="25" s="1"/>
  <c r="T46" i="25"/>
  <c r="V46" i="25" s="1"/>
  <c r="W45" i="25"/>
  <c r="AA45" i="25" s="1"/>
  <c r="S45" i="25"/>
  <c r="AE44" i="25"/>
  <c r="AB44" i="25"/>
  <c r="AF44" i="25" s="1"/>
  <c r="AG44" i="25" s="1"/>
  <c r="AD44" i="25"/>
  <c r="AH44" i="25" s="1"/>
  <c r="AI44" i="25" s="1"/>
  <c r="AC44" i="25"/>
  <c r="D53" i="22"/>
  <c r="D70" i="22"/>
  <c r="D66" i="22"/>
  <c r="D64" i="22"/>
  <c r="D63" i="22"/>
  <c r="D62" i="22"/>
  <c r="D61" i="22"/>
  <c r="D56" i="22"/>
  <c r="D54" i="22"/>
  <c r="D51" i="22"/>
  <c r="D50" i="22"/>
  <c r="D48" i="22"/>
  <c r="D47" i="22"/>
  <c r="D46" i="22"/>
  <c r="D43" i="22"/>
  <c r="D42" i="22"/>
  <c r="D39" i="22"/>
  <c r="D37" i="22"/>
  <c r="D36" i="22"/>
  <c r="D35" i="22"/>
  <c r="D34" i="22"/>
  <c r="D33" i="22"/>
  <c r="D31" i="22"/>
  <c r="D90" i="22" s="1"/>
  <c r="D29" i="22"/>
  <c r="D25" i="22"/>
  <c r="O92" i="22"/>
  <c r="Q92" i="22" s="1"/>
  <c r="D92" i="22"/>
  <c r="Q88" i="22"/>
  <c r="R88" i="22" s="1"/>
  <c r="J88" i="22"/>
  <c r="H88" i="22"/>
  <c r="F88" i="22"/>
  <c r="G88" i="22"/>
  <c r="L88" i="22" s="1"/>
  <c r="X88" i="22" s="1"/>
  <c r="B88" i="22"/>
  <c r="Q87" i="22"/>
  <c r="R87" i="22"/>
  <c r="J87" i="22"/>
  <c r="H87" i="22"/>
  <c r="G87" i="22" s="1"/>
  <c r="L87" i="22" s="1"/>
  <c r="F87" i="22"/>
  <c r="B87" i="22"/>
  <c r="Q86" i="22"/>
  <c r="R86" i="22" s="1"/>
  <c r="J86" i="22"/>
  <c r="H86" i="22"/>
  <c r="G86" i="22" s="1"/>
  <c r="L86" i="22" s="1"/>
  <c r="F86" i="22"/>
  <c r="B86" i="22"/>
  <c r="Q85" i="22"/>
  <c r="R85" i="22" s="1"/>
  <c r="J85" i="22"/>
  <c r="H85" i="22"/>
  <c r="G85" i="22" s="1"/>
  <c r="L85" i="22" s="1"/>
  <c r="F85" i="22"/>
  <c r="B85" i="22"/>
  <c r="Q84" i="22"/>
  <c r="R84" i="22" s="1"/>
  <c r="J84" i="22"/>
  <c r="H84" i="22"/>
  <c r="G84" i="22" s="1"/>
  <c r="L84" i="22" s="1"/>
  <c r="F84" i="22"/>
  <c r="B84" i="22"/>
  <c r="Q83" i="22"/>
  <c r="R83" i="22" s="1"/>
  <c r="J83" i="22"/>
  <c r="H83" i="22"/>
  <c r="F83" i="22"/>
  <c r="G83" i="22"/>
  <c r="L83" i="22" s="1"/>
  <c r="X83" i="22" s="1"/>
  <c r="B83" i="22"/>
  <c r="Q82" i="22"/>
  <c r="R82" i="22"/>
  <c r="J82" i="22"/>
  <c r="H82" i="22"/>
  <c r="F82" i="22"/>
  <c r="G82" i="22"/>
  <c r="L82" i="22" s="1"/>
  <c r="B82" i="22"/>
  <c r="Q81" i="22"/>
  <c r="R81" i="22"/>
  <c r="J81" i="22"/>
  <c r="H81" i="22"/>
  <c r="F81" i="22"/>
  <c r="G81" i="22"/>
  <c r="L81" i="22" s="1"/>
  <c r="B81" i="22"/>
  <c r="Q80" i="22"/>
  <c r="R80" i="22" s="1"/>
  <c r="J80" i="22"/>
  <c r="H80" i="22"/>
  <c r="F80" i="22"/>
  <c r="G80" i="22" s="1"/>
  <c r="L80" i="22" s="1"/>
  <c r="B80" i="22"/>
  <c r="Q79" i="22"/>
  <c r="R79" i="22"/>
  <c r="J79" i="22"/>
  <c r="H79" i="22"/>
  <c r="F79" i="22"/>
  <c r="G79" i="22"/>
  <c r="B79" i="22"/>
  <c r="Q78" i="22"/>
  <c r="R78" i="22" s="1"/>
  <c r="J78" i="22"/>
  <c r="H78" i="22"/>
  <c r="G78" i="22" s="1"/>
  <c r="L78" i="22" s="1"/>
  <c r="X78" i="22" s="1"/>
  <c r="F78" i="22"/>
  <c r="B78" i="22"/>
  <c r="Q77" i="22"/>
  <c r="R77" i="22"/>
  <c r="J77" i="22"/>
  <c r="H77" i="22"/>
  <c r="F77" i="22"/>
  <c r="G77" i="22"/>
  <c r="L77" i="22"/>
  <c r="W77" i="22" s="1"/>
  <c r="V77" i="22" s="1"/>
  <c r="X77" i="22"/>
  <c r="B77" i="22"/>
  <c r="Q76" i="22"/>
  <c r="R76" i="22"/>
  <c r="J76" i="22"/>
  <c r="H76" i="22"/>
  <c r="G76" i="22" s="1"/>
  <c r="L76" i="22" s="1"/>
  <c r="F76" i="22"/>
  <c r="B76" i="22"/>
  <c r="Q75" i="22"/>
  <c r="R75" i="22"/>
  <c r="J75" i="22"/>
  <c r="H75" i="22"/>
  <c r="G75" i="22" s="1"/>
  <c r="F75" i="22"/>
  <c r="B75" i="22"/>
  <c r="Q74" i="22"/>
  <c r="R74" i="22"/>
  <c r="J74" i="22"/>
  <c r="L74" i="22" s="1"/>
  <c r="G74" i="22"/>
  <c r="E74" i="22"/>
  <c r="E75" i="22"/>
  <c r="Q72" i="22"/>
  <c r="R72" i="22"/>
  <c r="J72" i="22"/>
  <c r="H72" i="22"/>
  <c r="F72" i="22"/>
  <c r="G72" i="22"/>
  <c r="B72" i="22"/>
  <c r="Q70" i="22"/>
  <c r="R70" i="22" s="1"/>
  <c r="J70" i="22"/>
  <c r="H70" i="22"/>
  <c r="F70" i="22"/>
  <c r="B70" i="22"/>
  <c r="Q69" i="22"/>
  <c r="R69" i="22" s="1"/>
  <c r="J69" i="22"/>
  <c r="H69" i="22"/>
  <c r="G69" i="22" s="1"/>
  <c r="L69" i="22" s="1"/>
  <c r="X69" i="22" s="1"/>
  <c r="F69" i="22"/>
  <c r="B69" i="22"/>
  <c r="Q68" i="22"/>
  <c r="R68" i="22"/>
  <c r="J68" i="22"/>
  <c r="H68" i="22"/>
  <c r="G68" i="22" s="1"/>
  <c r="F68" i="22"/>
  <c r="B68" i="22"/>
  <c r="Q67" i="22"/>
  <c r="R67" i="22"/>
  <c r="W67" i="22" s="1"/>
  <c r="V67" i="22" s="1"/>
  <c r="J67" i="22"/>
  <c r="H67" i="22"/>
  <c r="F67" i="22"/>
  <c r="G67" i="22"/>
  <c r="B67" i="22"/>
  <c r="Q66" i="22"/>
  <c r="R66" i="22" s="1"/>
  <c r="W66" i="22" s="1"/>
  <c r="V66" i="22" s="1"/>
  <c r="J66" i="22"/>
  <c r="H66" i="22"/>
  <c r="G66" i="22" s="1"/>
  <c r="L66" i="22" s="1"/>
  <c r="F66" i="22"/>
  <c r="B66" i="22"/>
  <c r="Q65" i="22"/>
  <c r="R65" i="22" s="1"/>
  <c r="J65" i="22"/>
  <c r="H65" i="22"/>
  <c r="F65" i="22"/>
  <c r="G65" i="22"/>
  <c r="B65" i="22"/>
  <c r="Q64" i="22"/>
  <c r="R64" i="22"/>
  <c r="J64" i="22"/>
  <c r="H64" i="22"/>
  <c r="F64" i="22"/>
  <c r="B64" i="22"/>
  <c r="Q63" i="22"/>
  <c r="R63" i="22" s="1"/>
  <c r="J63" i="22"/>
  <c r="H63" i="22"/>
  <c r="F63" i="22"/>
  <c r="G63" i="22" s="1"/>
  <c r="L63" i="22" s="1"/>
  <c r="X63" i="22" s="1"/>
  <c r="B63" i="22"/>
  <c r="Q62" i="22"/>
  <c r="R62" i="22"/>
  <c r="J62" i="22"/>
  <c r="H62" i="22"/>
  <c r="F62" i="22"/>
  <c r="B62" i="22"/>
  <c r="Q61" i="22"/>
  <c r="R61" i="22" s="1"/>
  <c r="W61" i="22" s="1"/>
  <c r="V61" i="22" s="1"/>
  <c r="J61" i="22"/>
  <c r="H61" i="22"/>
  <c r="F61" i="22"/>
  <c r="G61" i="22" s="1"/>
  <c r="L61" i="22" s="1"/>
  <c r="X61" i="22" s="1"/>
  <c r="B61" i="22"/>
  <c r="Q60" i="22"/>
  <c r="R60" i="22"/>
  <c r="J60" i="22"/>
  <c r="L60" i="22" s="1"/>
  <c r="H60" i="22"/>
  <c r="F60" i="22"/>
  <c r="B60" i="22"/>
  <c r="Q59" i="22"/>
  <c r="R59" i="22" s="1"/>
  <c r="W59" i="22" s="1"/>
  <c r="V59" i="22" s="1"/>
  <c r="J59" i="22"/>
  <c r="H59" i="22"/>
  <c r="F59" i="22"/>
  <c r="G59" i="22" s="1"/>
  <c r="L59" i="22" s="1"/>
  <c r="B59" i="22"/>
  <c r="Q58" i="22"/>
  <c r="R58" i="22"/>
  <c r="J58" i="22"/>
  <c r="H58" i="22"/>
  <c r="F58" i="22"/>
  <c r="B58" i="22"/>
  <c r="Q57" i="22"/>
  <c r="R57" i="22" s="1"/>
  <c r="J57" i="22"/>
  <c r="H57" i="22"/>
  <c r="F57" i="22"/>
  <c r="G57" i="22" s="1"/>
  <c r="L57" i="22" s="1"/>
  <c r="X57" i="22" s="1"/>
  <c r="B57" i="22"/>
  <c r="Q56" i="22"/>
  <c r="R56" i="22"/>
  <c r="J56" i="22"/>
  <c r="H56" i="22"/>
  <c r="F56" i="22"/>
  <c r="G56" i="22"/>
  <c r="L56" i="22" s="1"/>
  <c r="B56" i="22"/>
  <c r="Q55" i="22"/>
  <c r="R55" i="22" s="1"/>
  <c r="J55" i="22"/>
  <c r="H55" i="22"/>
  <c r="G55" i="22" s="1"/>
  <c r="L55" i="22" s="1"/>
  <c r="F55" i="22"/>
  <c r="B55" i="22"/>
  <c r="Q54" i="22"/>
  <c r="R54" i="22"/>
  <c r="J54" i="22"/>
  <c r="H54" i="22"/>
  <c r="F54" i="22"/>
  <c r="B54" i="22"/>
  <c r="Q53" i="22"/>
  <c r="R53" i="22" s="1"/>
  <c r="J53" i="22"/>
  <c r="H53" i="22"/>
  <c r="G53" i="22" s="1"/>
  <c r="L53" i="22" s="1"/>
  <c r="X53" i="22" s="1"/>
  <c r="F53" i="22"/>
  <c r="B53" i="22"/>
  <c r="Q52" i="22"/>
  <c r="R52" i="22"/>
  <c r="W52" i="22" s="1"/>
  <c r="V52" i="22" s="1"/>
  <c r="J52" i="22"/>
  <c r="H52" i="22"/>
  <c r="F52" i="22"/>
  <c r="G52" i="22" s="1"/>
  <c r="L52" i="22" s="1"/>
  <c r="X52" i="22" s="1"/>
  <c r="B52" i="22"/>
  <c r="Q51" i="22"/>
  <c r="R51" i="22" s="1"/>
  <c r="J51" i="22"/>
  <c r="H51" i="22"/>
  <c r="F51" i="22"/>
  <c r="B51" i="22"/>
  <c r="Q50" i="22"/>
  <c r="R50" i="22"/>
  <c r="J50" i="22"/>
  <c r="H50" i="22"/>
  <c r="G50" i="22" s="1"/>
  <c r="L50" i="22" s="1"/>
  <c r="W50" i="22" s="1"/>
  <c r="V50" i="22" s="1"/>
  <c r="F50" i="22"/>
  <c r="B50" i="22"/>
  <c r="Q49" i="22"/>
  <c r="R49" i="22"/>
  <c r="J49" i="22"/>
  <c r="H49" i="22"/>
  <c r="F49" i="22"/>
  <c r="G49" i="22"/>
  <c r="L49" i="22" s="1"/>
  <c r="B49" i="22"/>
  <c r="Q48" i="22"/>
  <c r="R48" i="22" s="1"/>
  <c r="J48" i="22"/>
  <c r="H48" i="22"/>
  <c r="F48" i="22"/>
  <c r="B48" i="22"/>
  <c r="Q47" i="22"/>
  <c r="R47" i="22"/>
  <c r="J47" i="22"/>
  <c r="H47" i="22"/>
  <c r="F47" i="22"/>
  <c r="B47" i="22"/>
  <c r="Q46" i="22"/>
  <c r="R46" i="22"/>
  <c r="J46" i="22"/>
  <c r="H46" i="22"/>
  <c r="G46" i="22" s="1"/>
  <c r="L46" i="22" s="1"/>
  <c r="F46" i="22"/>
  <c r="B46" i="22"/>
  <c r="Q45" i="22"/>
  <c r="R45" i="22" s="1"/>
  <c r="J45" i="22"/>
  <c r="H45" i="22"/>
  <c r="F45" i="22"/>
  <c r="G45" i="22"/>
  <c r="L45" i="22" s="1"/>
  <c r="X45" i="22" s="1"/>
  <c r="B45" i="22"/>
  <c r="Q44" i="22"/>
  <c r="R44" i="22"/>
  <c r="J44" i="22"/>
  <c r="H44" i="22"/>
  <c r="G44" i="22" s="1"/>
  <c r="L44" i="22" s="1"/>
  <c r="F44" i="22"/>
  <c r="B44" i="22"/>
  <c r="Q43" i="22"/>
  <c r="R43" i="22" s="1"/>
  <c r="J43" i="22"/>
  <c r="H43" i="22"/>
  <c r="F43" i="22"/>
  <c r="B43" i="22"/>
  <c r="Q42" i="22"/>
  <c r="R42" i="22" s="1"/>
  <c r="J42" i="22"/>
  <c r="H42" i="22"/>
  <c r="F42" i="22"/>
  <c r="G42" i="22"/>
  <c r="L42" i="22" s="1"/>
  <c r="X42" i="22" s="1"/>
  <c r="B42" i="22"/>
  <c r="Q41" i="22"/>
  <c r="R41" i="22"/>
  <c r="J41" i="22"/>
  <c r="L41" i="22" s="1"/>
  <c r="W41" i="22" s="1"/>
  <c r="V41" i="22" s="1"/>
  <c r="H41" i="22"/>
  <c r="F41" i="22"/>
  <c r="B41" i="22"/>
  <c r="Q40" i="22"/>
  <c r="R40" i="22" s="1"/>
  <c r="J40" i="22"/>
  <c r="H40" i="22"/>
  <c r="F40" i="22"/>
  <c r="G40" i="22" s="1"/>
  <c r="L40" i="22" s="1"/>
  <c r="X40" i="22" s="1"/>
  <c r="B40" i="22"/>
  <c r="Q39" i="22"/>
  <c r="R39" i="22" s="1"/>
  <c r="J39" i="22"/>
  <c r="H39" i="22"/>
  <c r="G39" i="22" s="1"/>
  <c r="L39" i="22" s="1"/>
  <c r="X39" i="22" s="1"/>
  <c r="F39" i="22"/>
  <c r="B39" i="22"/>
  <c r="Q38" i="22"/>
  <c r="R38" i="22" s="1"/>
  <c r="J38" i="22"/>
  <c r="H38" i="22"/>
  <c r="G38" i="22" s="1"/>
  <c r="L38" i="22" s="1"/>
  <c r="X38" i="22" s="1"/>
  <c r="F38" i="22"/>
  <c r="B38" i="22"/>
  <c r="Q37" i="22"/>
  <c r="R37" i="22" s="1"/>
  <c r="J37" i="22"/>
  <c r="H37" i="22"/>
  <c r="G37" i="22" s="1"/>
  <c r="L37" i="22" s="1"/>
  <c r="F37" i="22"/>
  <c r="B37" i="22"/>
  <c r="Q36" i="22"/>
  <c r="R36" i="22" s="1"/>
  <c r="J36" i="22"/>
  <c r="H36" i="22"/>
  <c r="G36" i="22" s="1"/>
  <c r="L36" i="22" s="1"/>
  <c r="X36" i="22" s="1"/>
  <c r="F36" i="22"/>
  <c r="B36" i="22"/>
  <c r="Q35" i="22"/>
  <c r="R35" i="22" s="1"/>
  <c r="W35" i="22" s="1"/>
  <c r="V35" i="22" s="1"/>
  <c r="J35" i="22"/>
  <c r="H35" i="22"/>
  <c r="F35" i="22"/>
  <c r="B35" i="22"/>
  <c r="Q34" i="22"/>
  <c r="R34" i="22" s="1"/>
  <c r="J34" i="22"/>
  <c r="H34" i="22"/>
  <c r="G34" i="22" s="1"/>
  <c r="L34" i="22" s="1"/>
  <c r="F34" i="22"/>
  <c r="B34" i="22"/>
  <c r="Q33" i="22"/>
  <c r="R33" i="22" s="1"/>
  <c r="J33" i="22"/>
  <c r="H33" i="22"/>
  <c r="F33" i="22"/>
  <c r="G33" i="22" s="1"/>
  <c r="L33" i="22" s="1"/>
  <c r="X33" i="22" s="1"/>
  <c r="B33" i="22"/>
  <c r="Q32" i="22"/>
  <c r="R32" i="22"/>
  <c r="J32" i="22"/>
  <c r="H32" i="22"/>
  <c r="F32" i="22"/>
  <c r="G32" i="22" s="1"/>
  <c r="B32" i="22"/>
  <c r="Q31" i="22"/>
  <c r="R31" i="22" s="1"/>
  <c r="J31" i="22"/>
  <c r="H31" i="22"/>
  <c r="F31" i="22"/>
  <c r="B31" i="22"/>
  <c r="Q30" i="22"/>
  <c r="R30" i="22"/>
  <c r="J30" i="22"/>
  <c r="H30" i="22"/>
  <c r="F30" i="22"/>
  <c r="G30" i="22"/>
  <c r="L30" i="22" s="1"/>
  <c r="B30" i="22"/>
  <c r="Q29" i="22"/>
  <c r="R29" i="22" s="1"/>
  <c r="J29" i="22"/>
  <c r="H29" i="22"/>
  <c r="G29" i="22" s="1"/>
  <c r="L29" i="22" s="1"/>
  <c r="F29" i="22"/>
  <c r="B29" i="22"/>
  <c r="Q28" i="22"/>
  <c r="R28" i="22" s="1"/>
  <c r="J28" i="22"/>
  <c r="H28" i="22"/>
  <c r="F28" i="22"/>
  <c r="G28" i="22"/>
  <c r="L28" i="22" s="1"/>
  <c r="X28" i="22" s="1"/>
  <c r="B28" i="22"/>
  <c r="Q27" i="22"/>
  <c r="R27" i="22"/>
  <c r="J27" i="22"/>
  <c r="H27" i="22"/>
  <c r="G27" i="22" s="1"/>
  <c r="L27" i="22" s="1"/>
  <c r="X27" i="22" s="1"/>
  <c r="F27" i="22"/>
  <c r="B27" i="22"/>
  <c r="Q26" i="22"/>
  <c r="R26" i="22" s="1"/>
  <c r="J26" i="22"/>
  <c r="H26" i="22"/>
  <c r="G26" i="22" s="1"/>
  <c r="L26" i="22" s="1"/>
  <c r="X26" i="22" s="1"/>
  <c r="F26" i="22"/>
  <c r="B26" i="22"/>
  <c r="Q25" i="22"/>
  <c r="R25" i="22" s="1"/>
  <c r="J25" i="22"/>
  <c r="G25" i="22"/>
  <c r="L25" i="22" s="1"/>
  <c r="C19" i="22"/>
  <c r="O5" i="22"/>
  <c r="O7" i="22" s="1"/>
  <c r="O9" i="22" s="1"/>
  <c r="C5" i="22"/>
  <c r="C7" i="22" s="1"/>
  <c r="C9" i="22" s="1"/>
  <c r="C11" i="22" s="1"/>
  <c r="I3" i="22"/>
  <c r="E7" i="22" s="1"/>
  <c r="E9" i="22" s="1"/>
  <c r="F7" i="22"/>
  <c r="F9" i="22" s="1"/>
  <c r="G58" i="22"/>
  <c r="L58" i="22" s="1"/>
  <c r="L65" i="22"/>
  <c r="X65" i="22" s="1"/>
  <c r="L32" i="22"/>
  <c r="X32" i="22" s="1"/>
  <c r="G43" i="22"/>
  <c r="L43" i="22" s="1"/>
  <c r="X43" i="22" s="1"/>
  <c r="G54" i="22"/>
  <c r="L54" i="22" s="1"/>
  <c r="X54" i="22" s="1"/>
  <c r="G60" i="22"/>
  <c r="L67" i="22"/>
  <c r="X67" i="22"/>
  <c r="G31" i="22"/>
  <c r="L31" i="22" s="1"/>
  <c r="X31" i="22" s="1"/>
  <c r="G35" i="22"/>
  <c r="L35" i="22"/>
  <c r="X35" i="22" s="1"/>
  <c r="G41" i="22"/>
  <c r="G64" i="22"/>
  <c r="L64" i="22" s="1"/>
  <c r="W30" i="22"/>
  <c r="V30" i="22" s="1"/>
  <c r="X30" i="22"/>
  <c r="G47" i="22"/>
  <c r="L47" i="22"/>
  <c r="X47" i="22" s="1"/>
  <c r="E76" i="22"/>
  <c r="G62" i="22"/>
  <c r="L62" i="22"/>
  <c r="W62" i="22" s="1"/>
  <c r="V62" i="22" s="1"/>
  <c r="X74" i="22"/>
  <c r="W74" i="22"/>
  <c r="V74" i="22" s="1"/>
  <c r="G70" i="22"/>
  <c r="L70" i="22"/>
  <c r="L79" i="22"/>
  <c r="W79" i="22" s="1"/>
  <c r="V79" i="22" s="1"/>
  <c r="I58" i="8"/>
  <c r="X86" i="22"/>
  <c r="W86" i="22"/>
  <c r="V86" i="22" s="1"/>
  <c r="X62" i="22"/>
  <c r="X79" i="22"/>
  <c r="E77" i="22"/>
  <c r="X41" i="22"/>
  <c r="E25" i="22"/>
  <c r="B13" i="20"/>
  <c r="B20" i="20" s="1"/>
  <c r="J31" i="12"/>
  <c r="F31" i="12"/>
  <c r="C29" i="18"/>
  <c r="I3" i="5"/>
  <c r="F7" i="5" s="1"/>
  <c r="F9" i="5" s="1"/>
  <c r="O5" i="5"/>
  <c r="O7" i="5" s="1"/>
  <c r="O9" i="5" s="1"/>
  <c r="C5" i="5"/>
  <c r="E27" i="5"/>
  <c r="Q27" i="5"/>
  <c r="R27" i="5" s="1"/>
  <c r="G27" i="5"/>
  <c r="F3" i="19"/>
  <c r="F4" i="19"/>
  <c r="F5" i="19"/>
  <c r="F6" i="19"/>
  <c r="F7" i="19"/>
  <c r="F8" i="19"/>
  <c r="F9" i="19"/>
  <c r="F10" i="19"/>
  <c r="F11" i="19"/>
  <c r="F12" i="19"/>
  <c r="F13" i="19"/>
  <c r="F14" i="19"/>
  <c r="F15" i="19"/>
  <c r="E21" i="8"/>
  <c r="K11" i="12"/>
  <c r="G11" i="12"/>
  <c r="C30" i="18"/>
  <c r="C27" i="18"/>
  <c r="C31" i="18" s="1"/>
  <c r="C28" i="18"/>
  <c r="C38" i="18"/>
  <c r="C11" i="12"/>
  <c r="C19" i="11"/>
  <c r="E30" i="10"/>
  <c r="Q60" i="11"/>
  <c r="R60" i="11"/>
  <c r="H60" i="11"/>
  <c r="G60" i="11" s="1"/>
  <c r="L60" i="11" s="1"/>
  <c r="X60" i="11" s="1"/>
  <c r="F60" i="11"/>
  <c r="J60" i="11"/>
  <c r="Q59" i="11"/>
  <c r="R59" i="11" s="1"/>
  <c r="J59" i="11"/>
  <c r="H59" i="11"/>
  <c r="F59" i="11"/>
  <c r="G59" i="11" s="1"/>
  <c r="L59" i="11" s="1"/>
  <c r="Q58" i="11"/>
  <c r="R58" i="11"/>
  <c r="J58" i="11"/>
  <c r="H58" i="11"/>
  <c r="G58" i="11" s="1"/>
  <c r="L58" i="11" s="1"/>
  <c r="F58" i="11"/>
  <c r="Q57" i="11"/>
  <c r="R57" i="11"/>
  <c r="J57" i="11"/>
  <c r="H57" i="11"/>
  <c r="F57" i="11"/>
  <c r="G57" i="11" s="1"/>
  <c r="L57" i="11" s="1"/>
  <c r="X57" i="11" s="1"/>
  <c r="Q56" i="11"/>
  <c r="R56" i="11" s="1"/>
  <c r="J56" i="11"/>
  <c r="H56" i="11"/>
  <c r="G56" i="11" s="1"/>
  <c r="F56" i="11"/>
  <c r="Q55" i="11"/>
  <c r="R55" i="11" s="1"/>
  <c r="J55" i="11"/>
  <c r="H55" i="11"/>
  <c r="F55" i="11"/>
  <c r="Q54" i="11"/>
  <c r="R54" i="11"/>
  <c r="W54" i="11" s="1"/>
  <c r="V54" i="11" s="1"/>
  <c r="J54" i="11"/>
  <c r="H54" i="11"/>
  <c r="F54" i="11"/>
  <c r="Q53" i="11"/>
  <c r="R53" i="11" s="1"/>
  <c r="J53" i="11"/>
  <c r="H53" i="11"/>
  <c r="F53" i="11"/>
  <c r="G53" i="11"/>
  <c r="L53" i="11" s="1"/>
  <c r="Q52" i="11"/>
  <c r="R52" i="11"/>
  <c r="J52" i="11"/>
  <c r="H52" i="11"/>
  <c r="G52" i="11" s="1"/>
  <c r="F52" i="11"/>
  <c r="Q51" i="11"/>
  <c r="R51" i="11" s="1"/>
  <c r="H51" i="11"/>
  <c r="G51" i="11" s="1"/>
  <c r="L51" i="11" s="1"/>
  <c r="X51" i="11" s="1"/>
  <c r="F51" i="11"/>
  <c r="J51" i="11"/>
  <c r="Q50" i="11"/>
  <c r="R50" i="11" s="1"/>
  <c r="J50" i="11"/>
  <c r="H50" i="11"/>
  <c r="F50" i="11"/>
  <c r="D50" i="11"/>
  <c r="Q49" i="11"/>
  <c r="R49" i="11"/>
  <c r="W49" i="11" s="1"/>
  <c r="V49" i="11" s="1"/>
  <c r="J49" i="11"/>
  <c r="H49" i="11"/>
  <c r="G49" i="11" s="1"/>
  <c r="L49" i="11" s="1"/>
  <c r="X49" i="11" s="1"/>
  <c r="F49" i="11"/>
  <c r="Q48" i="11"/>
  <c r="R48" i="11"/>
  <c r="J48" i="11"/>
  <c r="H48" i="11"/>
  <c r="F48" i="11"/>
  <c r="G48" i="11" s="1"/>
  <c r="L48" i="11" s="1"/>
  <c r="X48" i="11" s="1"/>
  <c r="D48" i="11"/>
  <c r="Q47" i="11"/>
  <c r="R47" i="11" s="1"/>
  <c r="J47" i="11"/>
  <c r="H47" i="11"/>
  <c r="F47" i="11"/>
  <c r="G47" i="11" s="1"/>
  <c r="L47" i="11" s="1"/>
  <c r="Q46" i="11"/>
  <c r="R46" i="11"/>
  <c r="J46" i="11"/>
  <c r="L46" i="11" s="1"/>
  <c r="H46" i="11"/>
  <c r="F46" i="11"/>
  <c r="G46" i="11"/>
  <c r="Q45" i="11"/>
  <c r="R45" i="11" s="1"/>
  <c r="W45" i="11" s="1"/>
  <c r="V45" i="11" s="1"/>
  <c r="J45" i="11"/>
  <c r="G45" i="11"/>
  <c r="D45" i="11"/>
  <c r="E45" i="11"/>
  <c r="E18" i="10"/>
  <c r="E19" i="10"/>
  <c r="E20" i="10"/>
  <c r="E21" i="10"/>
  <c r="E14" i="8"/>
  <c r="E15" i="8"/>
  <c r="B3" i="7"/>
  <c r="H3" i="7"/>
  <c r="B4" i="7"/>
  <c r="D4" i="7" s="1"/>
  <c r="D5" i="7"/>
  <c r="B6" i="7"/>
  <c r="D6" i="7"/>
  <c r="E7" i="7"/>
  <c r="L56" i="11"/>
  <c r="X56" i="11"/>
  <c r="L45" i="11"/>
  <c r="X45" i="11" s="1"/>
  <c r="G54" i="11"/>
  <c r="L54" i="11" s="1"/>
  <c r="W57" i="11"/>
  <c r="V57" i="11" s="1"/>
  <c r="AD34" i="27" l="1"/>
  <c r="AH34" i="27" s="1"/>
  <c r="AI34" i="27" s="1"/>
  <c r="AE34" i="27"/>
  <c r="AC34" i="27"/>
  <c r="AB34" i="27"/>
  <c r="AF34" i="27" s="1"/>
  <c r="AG34" i="27" s="1"/>
  <c r="AD35" i="27"/>
  <c r="AH35" i="27" s="1"/>
  <c r="AI35" i="27" s="1"/>
  <c r="AC35" i="27"/>
  <c r="AB35" i="27"/>
  <c r="AF35" i="27" s="1"/>
  <c r="AG35" i="27" s="1"/>
  <c r="AE35" i="27"/>
  <c r="C9" i="5"/>
  <c r="C11" i="5" s="1"/>
  <c r="C13" i="5" s="1"/>
  <c r="E50" i="25"/>
  <c r="T49" i="25"/>
  <c r="V49" i="25" s="1"/>
  <c r="AE45" i="25"/>
  <c r="AD45" i="25"/>
  <c r="AH45" i="25" s="1"/>
  <c r="AI45" i="25" s="1"/>
  <c r="AC45" i="25"/>
  <c r="AB45" i="25"/>
  <c r="AF45" i="25" s="1"/>
  <c r="AG45" i="25" s="1"/>
  <c r="T47" i="25"/>
  <c r="V47" i="25" s="1"/>
  <c r="S46" i="25"/>
  <c r="W46" i="25"/>
  <c r="AA46" i="25" s="1"/>
  <c r="E28" i="5"/>
  <c r="X59" i="11"/>
  <c r="W59" i="11"/>
  <c r="V59" i="11" s="1"/>
  <c r="W84" i="22"/>
  <c r="V84" i="22" s="1"/>
  <c r="X84" i="22"/>
  <c r="X54" i="11"/>
  <c r="W58" i="22"/>
  <c r="V58" i="22" s="1"/>
  <c r="X58" i="22"/>
  <c r="W47" i="11"/>
  <c r="V47" i="11" s="1"/>
  <c r="E26" i="22"/>
  <c r="X53" i="11"/>
  <c r="W53" i="11"/>
  <c r="V53" i="11" s="1"/>
  <c r="X58" i="11"/>
  <c r="W58" i="11"/>
  <c r="V58" i="11" s="1"/>
  <c r="C13" i="22"/>
  <c r="C15" i="22"/>
  <c r="C17" i="22" s="1"/>
  <c r="X55" i="22"/>
  <c r="W55" i="22"/>
  <c r="V55" i="22" s="1"/>
  <c r="W81" i="22"/>
  <c r="V81" i="22" s="1"/>
  <c r="W85" i="22"/>
  <c r="V85" i="22" s="1"/>
  <c r="W76" i="22"/>
  <c r="V76" i="22" s="1"/>
  <c r="X76" i="22"/>
  <c r="W48" i="11"/>
  <c r="V48" i="11" s="1"/>
  <c r="W29" i="22"/>
  <c r="V29" i="22" s="1"/>
  <c r="W31" i="22"/>
  <c r="V31" i="22" s="1"/>
  <c r="W38" i="22"/>
  <c r="V38" i="22" s="1"/>
  <c r="W51" i="11"/>
  <c r="V51" i="11" s="1"/>
  <c r="X46" i="11"/>
  <c r="W46" i="11"/>
  <c r="V46" i="11" s="1"/>
  <c r="W56" i="11"/>
  <c r="V56" i="11" s="1"/>
  <c r="W25" i="22"/>
  <c r="V25" i="22" s="1"/>
  <c r="E46" i="11"/>
  <c r="X47" i="11"/>
  <c r="G50" i="11"/>
  <c r="L50" i="11" s="1"/>
  <c r="X50" i="11" s="1"/>
  <c r="L52" i="11"/>
  <c r="X52" i="11" s="1"/>
  <c r="X25" i="22"/>
  <c r="W27" i="22"/>
  <c r="V27" i="22" s="1"/>
  <c r="W33" i="22"/>
  <c r="V33" i="22" s="1"/>
  <c r="W40" i="22"/>
  <c r="V40" i="22" s="1"/>
  <c r="W42" i="22"/>
  <c r="V42" i="22" s="1"/>
  <c r="W49" i="22"/>
  <c r="V49" i="22" s="1"/>
  <c r="X49" i="22"/>
  <c r="W63" i="22"/>
  <c r="V63" i="22" s="1"/>
  <c r="X85" i="22"/>
  <c r="X34" i="22"/>
  <c r="W36" i="22"/>
  <c r="V36" i="22" s="1"/>
  <c r="G51" i="22"/>
  <c r="L51" i="22" s="1"/>
  <c r="X51" i="22" s="1"/>
  <c r="W57" i="22"/>
  <c r="V57" i="22" s="1"/>
  <c r="X66" i="22"/>
  <c r="L68" i="22"/>
  <c r="W83" i="22"/>
  <c r="V83" i="22" s="1"/>
  <c r="W47" i="22"/>
  <c r="V47" i="22" s="1"/>
  <c r="W53" i="22"/>
  <c r="V53" i="22" s="1"/>
  <c r="X70" i="22"/>
  <c r="W70" i="22"/>
  <c r="V70" i="22" s="1"/>
  <c r="X80" i="22"/>
  <c r="X82" i="22"/>
  <c r="W82" i="22"/>
  <c r="V82" i="22" s="1"/>
  <c r="W34" i="22"/>
  <c r="V34" i="22" s="1"/>
  <c r="W43" i="22"/>
  <c r="V43" i="22" s="1"/>
  <c r="W45" i="22"/>
  <c r="V45" i="22" s="1"/>
  <c r="W56" i="22"/>
  <c r="V56" i="22" s="1"/>
  <c r="X56" i="22"/>
  <c r="F16" i="19"/>
  <c r="G16" i="19" s="1"/>
  <c r="G55" i="11"/>
  <c r="L55" i="11" s="1"/>
  <c r="W32" i="22"/>
  <c r="V32" i="22" s="1"/>
  <c r="X37" i="22"/>
  <c r="W39" i="22"/>
  <c r="V39" i="22" s="1"/>
  <c r="X60" i="22"/>
  <c r="W60" i="22"/>
  <c r="V60" i="22" s="1"/>
  <c r="L72" i="22"/>
  <c r="X72" i="22" s="1"/>
  <c r="W26" i="22"/>
  <c r="V26" i="22" s="1"/>
  <c r="X50" i="22"/>
  <c r="W78" i="22"/>
  <c r="V78" i="22" s="1"/>
  <c r="W80" i="22"/>
  <c r="V80" i="22" s="1"/>
  <c r="E78" i="22"/>
  <c r="W65" i="22"/>
  <c r="V65" i="22" s="1"/>
  <c r="W28" i="22"/>
  <c r="V28" i="22" s="1"/>
  <c r="W37" i="22"/>
  <c r="V37" i="22" s="1"/>
  <c r="W44" i="22"/>
  <c r="V44" i="22" s="1"/>
  <c r="X44" i="22"/>
  <c r="X46" i="22"/>
  <c r="G48" i="22"/>
  <c r="L48" i="22" s="1"/>
  <c r="X48" i="22" s="1"/>
  <c r="L75" i="22"/>
  <c r="W88" i="22"/>
  <c r="V88" i="22" s="1"/>
  <c r="W54" i="22"/>
  <c r="V54" i="22" s="1"/>
  <c r="X81" i="22"/>
  <c r="W46" i="22"/>
  <c r="V46" i="22" s="1"/>
  <c r="W72" i="22"/>
  <c r="V72" i="22" s="1"/>
  <c r="W87" i="22"/>
  <c r="V87" i="22" s="1"/>
  <c r="X87" i="22"/>
  <c r="W60" i="11"/>
  <c r="V60" i="11" s="1"/>
  <c r="X64" i="22"/>
  <c r="W64" i="22"/>
  <c r="V64" i="22" s="1"/>
  <c r="X29" i="22"/>
  <c r="X59" i="22"/>
  <c r="W69" i="22"/>
  <c r="V69" i="22" s="1"/>
  <c r="G7" i="22"/>
  <c r="G9" i="22" s="1"/>
  <c r="I5" i="22"/>
  <c r="I7" i="22" s="1"/>
  <c r="I9" i="22" s="1"/>
  <c r="Y27" i="5"/>
  <c r="X27" i="5" s="1"/>
  <c r="I5" i="5"/>
  <c r="I7" i="5" s="1"/>
  <c r="I9" i="5" s="1"/>
  <c r="E7" i="8" s="1"/>
  <c r="E8" i="8" s="1"/>
  <c r="H54" i="8"/>
  <c r="G7" i="5"/>
  <c r="G9" i="5" s="1"/>
  <c r="E7" i="5"/>
  <c r="E9" i="5" s="1"/>
  <c r="G54" i="8" s="1"/>
  <c r="C15" i="5" l="1"/>
  <c r="W49" i="25"/>
  <c r="AA49" i="25" s="1"/>
  <c r="AE49" i="25" s="1"/>
  <c r="S49" i="25"/>
  <c r="T50" i="25"/>
  <c r="V50" i="25" s="1"/>
  <c r="E51" i="25"/>
  <c r="AE46" i="25"/>
  <c r="AD46" i="25"/>
  <c r="AH46" i="25" s="1"/>
  <c r="AI46" i="25" s="1"/>
  <c r="AC46" i="25"/>
  <c r="AB46" i="25"/>
  <c r="AF46" i="25" s="1"/>
  <c r="AG46" i="25" s="1"/>
  <c r="W47" i="25"/>
  <c r="AA47" i="25" s="1"/>
  <c r="S47" i="25"/>
  <c r="E29" i="5"/>
  <c r="E30" i="5" s="1"/>
  <c r="E31" i="5" s="1"/>
  <c r="E32" i="5" s="1"/>
  <c r="W48" i="22"/>
  <c r="V48" i="22" s="1"/>
  <c r="X55" i="11"/>
  <c r="W55" i="11"/>
  <c r="V55" i="11" s="1"/>
  <c r="W51" i="22"/>
  <c r="V51" i="22" s="1"/>
  <c r="C20" i="22"/>
  <c r="C21" i="22" s="1"/>
  <c r="C18" i="22"/>
  <c r="X75" i="22"/>
  <c r="W75" i="22"/>
  <c r="V75" i="22" s="1"/>
  <c r="E47" i="11"/>
  <c r="W50" i="11"/>
  <c r="V50" i="11" s="1"/>
  <c r="T26" i="22"/>
  <c r="E27" i="22"/>
  <c r="E79" i="22"/>
  <c r="W68" i="22"/>
  <c r="V68" i="22" s="1"/>
  <c r="X68" i="22"/>
  <c r="W52" i="11"/>
  <c r="V52" i="11" s="1"/>
  <c r="Z27" i="5"/>
  <c r="E12" i="8"/>
  <c r="E54" i="8" s="1"/>
  <c r="E55" i="8"/>
  <c r="C17" i="5" l="1"/>
  <c r="T51" i="25"/>
  <c r="V51" i="25" s="1"/>
  <c r="E52" i="25"/>
  <c r="W50" i="25"/>
  <c r="AA50" i="25" s="1"/>
  <c r="S50" i="25"/>
  <c r="AD49" i="25"/>
  <c r="AH49" i="25" s="1"/>
  <c r="AI49" i="25" s="1"/>
  <c r="AC49" i="25"/>
  <c r="AB49" i="25"/>
  <c r="AF49" i="25" s="1"/>
  <c r="AG49" i="25" s="1"/>
  <c r="AE47" i="25"/>
  <c r="AB47" i="25"/>
  <c r="AF47" i="25" s="1"/>
  <c r="AG47" i="25" s="1"/>
  <c r="AC47" i="25"/>
  <c r="AD47" i="25"/>
  <c r="AH47" i="25" s="1"/>
  <c r="AI47" i="25" s="1"/>
  <c r="E48" i="11"/>
  <c r="T74" i="22"/>
  <c r="T75" i="22"/>
  <c r="T76" i="22"/>
  <c r="T77" i="22"/>
  <c r="T25" i="22"/>
  <c r="T79" i="22"/>
  <c r="E80" i="22"/>
  <c r="U26" i="22"/>
  <c r="Y26" i="22" s="1"/>
  <c r="S26" i="22"/>
  <c r="T78" i="22"/>
  <c r="E28" i="22"/>
  <c r="T27" i="22"/>
  <c r="E20" i="8"/>
  <c r="T52" i="25" l="1"/>
  <c r="V52" i="25" s="1"/>
  <c r="S52" i="25" s="1"/>
  <c r="C21" i="5"/>
  <c r="C18" i="5"/>
  <c r="AE50" i="25"/>
  <c r="AD50" i="25"/>
  <c r="AH50" i="25" s="1"/>
  <c r="AI50" i="25" s="1"/>
  <c r="AB50" i="25"/>
  <c r="AF50" i="25" s="1"/>
  <c r="AG50" i="25" s="1"/>
  <c r="AC50" i="25"/>
  <c r="S51" i="25"/>
  <c r="W51" i="25"/>
  <c r="AA51" i="25" s="1"/>
  <c r="S25" i="22"/>
  <c r="U25" i="22"/>
  <c r="Y25" i="22" s="1"/>
  <c r="U77" i="22"/>
  <c r="Y77" i="22" s="1"/>
  <c r="S77" i="22"/>
  <c r="U75" i="22"/>
  <c r="Y75" i="22" s="1"/>
  <c r="S75" i="22"/>
  <c r="AC26" i="22"/>
  <c r="AB26" i="22"/>
  <c r="AF26" i="22" s="1"/>
  <c r="AG26" i="22" s="1"/>
  <c r="AA26" i="22"/>
  <c r="Z26" i="22"/>
  <c r="AD26" i="22" s="1"/>
  <c r="AE26" i="22" s="1"/>
  <c r="U79" i="22"/>
  <c r="Y79" i="22" s="1"/>
  <c r="S79" i="22"/>
  <c r="S78" i="22"/>
  <c r="U78" i="22"/>
  <c r="Y78" i="22" s="1"/>
  <c r="T80" i="22"/>
  <c r="E81" i="22"/>
  <c r="S76" i="22"/>
  <c r="U76" i="22"/>
  <c r="Y76" i="22" s="1"/>
  <c r="S74" i="22"/>
  <c r="U74" i="22"/>
  <c r="Y74" i="22" s="1"/>
  <c r="U27" i="22"/>
  <c r="Y27" i="22" s="1"/>
  <c r="S27" i="22"/>
  <c r="E29" i="22"/>
  <c r="T28" i="22"/>
  <c r="E49" i="11"/>
  <c r="E24" i="8"/>
  <c r="E26" i="8"/>
  <c r="G33" i="8" s="1"/>
  <c r="E25" i="8"/>
  <c r="C22" i="5" l="1"/>
  <c r="W52" i="25"/>
  <c r="T32" i="5"/>
  <c r="V32" i="5" s="1"/>
  <c r="T34" i="5"/>
  <c r="V34" i="5" s="1"/>
  <c r="T31" i="5"/>
  <c r="V31" i="5" s="1"/>
  <c r="AD51" i="25"/>
  <c r="AH51" i="25" s="1"/>
  <c r="AI51" i="25" s="1"/>
  <c r="AC51" i="25"/>
  <c r="AE51" i="25"/>
  <c r="AB51" i="25"/>
  <c r="AF51" i="25" s="1"/>
  <c r="AG51" i="25" s="1"/>
  <c r="U28" i="22"/>
  <c r="Y28" i="22" s="1"/>
  <c r="S28" i="22"/>
  <c r="E30" i="22"/>
  <c r="T29" i="22"/>
  <c r="Z76" i="22"/>
  <c r="AD76" i="22" s="1"/>
  <c r="AE76" i="22" s="1"/>
  <c r="AB76" i="22"/>
  <c r="AF76" i="22" s="1"/>
  <c r="AG76" i="22" s="1"/>
  <c r="AC76" i="22"/>
  <c r="AA76" i="22"/>
  <c r="Z27" i="22"/>
  <c r="AD27" i="22" s="1"/>
  <c r="AE27" i="22" s="1"/>
  <c r="AC27" i="22"/>
  <c r="AB27" i="22"/>
  <c r="AF27" i="22" s="1"/>
  <c r="AG27" i="22" s="1"/>
  <c r="AA27" i="22"/>
  <c r="AC75" i="22"/>
  <c r="AA75" i="22"/>
  <c r="Z75" i="22"/>
  <c r="AD75" i="22" s="1"/>
  <c r="AE75" i="22" s="1"/>
  <c r="AB75" i="22"/>
  <c r="AF75" i="22" s="1"/>
  <c r="AG75" i="22" s="1"/>
  <c r="AB79" i="22"/>
  <c r="AF79" i="22" s="1"/>
  <c r="AG79" i="22" s="1"/>
  <c r="AC79" i="22"/>
  <c r="AA79" i="22"/>
  <c r="Z79" i="22"/>
  <c r="AD79" i="22" s="1"/>
  <c r="AE79" i="22" s="1"/>
  <c r="T81" i="22"/>
  <c r="E82" i="22"/>
  <c r="AA74" i="22"/>
  <c r="AC74" i="22"/>
  <c r="Z74" i="22"/>
  <c r="AD74" i="22" s="1"/>
  <c r="AE74" i="22" s="1"/>
  <c r="AB74" i="22"/>
  <c r="AF74" i="22" s="1"/>
  <c r="AG74" i="22" s="1"/>
  <c r="U80" i="22"/>
  <c r="Y80" i="22" s="1"/>
  <c r="S80" i="22"/>
  <c r="AA77" i="22"/>
  <c r="Z77" i="22"/>
  <c r="AD77" i="22" s="1"/>
  <c r="AE77" i="22" s="1"/>
  <c r="AB77" i="22"/>
  <c r="AF77" i="22" s="1"/>
  <c r="AG77" i="22" s="1"/>
  <c r="AC77" i="22"/>
  <c r="AB78" i="22"/>
  <c r="AF78" i="22" s="1"/>
  <c r="AG78" i="22" s="1"/>
  <c r="AA78" i="22"/>
  <c r="AC78" i="22"/>
  <c r="Z78" i="22"/>
  <c r="AD78" i="22" s="1"/>
  <c r="AE78" i="22" s="1"/>
  <c r="AC25" i="22"/>
  <c r="AB25" i="22"/>
  <c r="AF25" i="22" s="1"/>
  <c r="AG25" i="22" s="1"/>
  <c r="Z25" i="22"/>
  <c r="AD25" i="22" s="1"/>
  <c r="AE25" i="22" s="1"/>
  <c r="AA25" i="22"/>
  <c r="E50" i="11"/>
  <c r="E33" i="8"/>
  <c r="B29" i="8"/>
  <c r="D29" i="8"/>
  <c r="C33" i="8"/>
  <c r="T35" i="5" l="1"/>
  <c r="V35" i="5" s="1"/>
  <c r="W35" i="5" s="1"/>
  <c r="AA35" i="5" s="1"/>
  <c r="T28" i="5"/>
  <c r="T29" i="5"/>
  <c r="T30" i="5"/>
  <c r="V30" i="5" s="1"/>
  <c r="S30" i="5" s="1"/>
  <c r="T27" i="5"/>
  <c r="V27" i="5" s="1"/>
  <c r="S27" i="5" s="1"/>
  <c r="V28" i="5"/>
  <c r="S28" i="5" s="1"/>
  <c r="T39" i="5"/>
  <c r="V39" i="5" s="1"/>
  <c r="W39" i="5" s="1"/>
  <c r="AA39" i="5" s="1"/>
  <c r="T36" i="5"/>
  <c r="V36" i="5" s="1"/>
  <c r="S36" i="5" s="1"/>
  <c r="T38" i="5"/>
  <c r="V38" i="5" s="1"/>
  <c r="S38" i="5" s="1"/>
  <c r="T37" i="5"/>
  <c r="V37" i="5" s="1"/>
  <c r="W37" i="5" s="1"/>
  <c r="AA37" i="5" s="1"/>
  <c r="AA52" i="25"/>
  <c r="AB52" i="25" s="1"/>
  <c r="AF52" i="25" s="1"/>
  <c r="AG52" i="25" s="1"/>
  <c r="S31" i="5"/>
  <c r="W31" i="5"/>
  <c r="AA31" i="5" s="1"/>
  <c r="W32" i="5"/>
  <c r="AA32" i="5" s="1"/>
  <c r="S32" i="5"/>
  <c r="W27" i="5"/>
  <c r="AA27" i="5" s="1"/>
  <c r="W34" i="5"/>
  <c r="AA34" i="5" s="1"/>
  <c r="S34" i="5"/>
  <c r="U81" i="22"/>
  <c r="Y81" i="22" s="1"/>
  <c r="S81" i="22"/>
  <c r="E83" i="22"/>
  <c r="T82" i="22"/>
  <c r="E51" i="11"/>
  <c r="U29" i="22"/>
  <c r="Y29" i="22" s="1"/>
  <c r="S29" i="22"/>
  <c r="AC80" i="22"/>
  <c r="AB80" i="22"/>
  <c r="AF80" i="22" s="1"/>
  <c r="AG80" i="22" s="1"/>
  <c r="AA80" i="22"/>
  <c r="Z80" i="22"/>
  <c r="AD80" i="22" s="1"/>
  <c r="AE80" i="22" s="1"/>
  <c r="E31" i="22"/>
  <c r="T30" i="22"/>
  <c r="AC28" i="22"/>
  <c r="AA28" i="22"/>
  <c r="Z28" i="22"/>
  <c r="AD28" i="22" s="1"/>
  <c r="AE28" i="22" s="1"/>
  <c r="AB28" i="22"/>
  <c r="AF28" i="22" s="1"/>
  <c r="AG28" i="22" s="1"/>
  <c r="F35" i="8"/>
  <c r="C35" i="8"/>
  <c r="D35" i="8"/>
  <c r="G35" i="8"/>
  <c r="W38" i="5" l="1"/>
  <c r="AA38" i="5" s="1"/>
  <c r="AD38" i="5" s="1"/>
  <c r="AH38" i="5" s="1"/>
  <c r="AI38" i="5" s="1"/>
  <c r="S35" i="5"/>
  <c r="S39" i="5"/>
  <c r="W36" i="5"/>
  <c r="AA36" i="5" s="1"/>
  <c r="AB36" i="5" s="1"/>
  <c r="AF36" i="5" s="1"/>
  <c r="AG36" i="5" s="1"/>
  <c r="V29" i="5"/>
  <c r="S29" i="5" s="1"/>
  <c r="S37" i="5"/>
  <c r="W28" i="5"/>
  <c r="AA28" i="5" s="1"/>
  <c r="AD28" i="5" s="1"/>
  <c r="AH28" i="5" s="1"/>
  <c r="AI28" i="5" s="1"/>
  <c r="W30" i="5"/>
  <c r="AA30" i="5" s="1"/>
  <c r="AC30" i="5" s="1"/>
  <c r="AD52" i="25"/>
  <c r="AH52" i="25" s="1"/>
  <c r="AI52" i="25" s="1"/>
  <c r="AC52" i="25"/>
  <c r="AE52" i="25"/>
  <c r="AD35" i="5"/>
  <c r="AH35" i="5" s="1"/>
  <c r="AI35" i="5" s="1"/>
  <c r="AE35" i="5"/>
  <c r="AB35" i="5"/>
  <c r="AF35" i="5" s="1"/>
  <c r="AG35" i="5" s="1"/>
  <c r="AC35" i="5"/>
  <c r="AD34" i="5"/>
  <c r="AH34" i="5" s="1"/>
  <c r="AI34" i="5" s="1"/>
  <c r="AB34" i="5"/>
  <c r="AF34" i="5" s="1"/>
  <c r="AG34" i="5" s="1"/>
  <c r="AE34" i="5"/>
  <c r="AC34" i="5"/>
  <c r="AD32" i="5"/>
  <c r="AH32" i="5" s="1"/>
  <c r="AI32" i="5" s="1"/>
  <c r="AB32" i="5"/>
  <c r="AF32" i="5" s="1"/>
  <c r="AG32" i="5" s="1"/>
  <c r="AE32" i="5"/>
  <c r="AC32" i="5"/>
  <c r="AC27" i="5"/>
  <c r="AD27" i="5"/>
  <c r="AH27" i="5" s="1"/>
  <c r="AE27" i="5"/>
  <c r="AB27" i="5"/>
  <c r="AF27" i="5" s="1"/>
  <c r="AG27" i="5" s="1"/>
  <c r="AC37" i="5"/>
  <c r="AB37" i="5"/>
  <c r="AF37" i="5" s="1"/>
  <c r="AG37" i="5" s="1"/>
  <c r="AD37" i="5"/>
  <c r="AH37" i="5" s="1"/>
  <c r="AI37" i="5" s="1"/>
  <c r="AE37" i="5"/>
  <c r="AB38" i="5"/>
  <c r="AF38" i="5" s="1"/>
  <c r="AG38" i="5" s="1"/>
  <c r="AE38" i="5"/>
  <c r="AC38" i="5"/>
  <c r="AD31" i="5"/>
  <c r="AH31" i="5" s="1"/>
  <c r="AI31" i="5" s="1"/>
  <c r="AC31" i="5"/>
  <c r="AB31" i="5"/>
  <c r="AF31" i="5" s="1"/>
  <c r="AG31" i="5" s="1"/>
  <c r="AE31" i="5"/>
  <c r="AE39" i="5"/>
  <c r="AB39" i="5"/>
  <c r="AF39" i="5" s="1"/>
  <c r="AG39" i="5" s="1"/>
  <c r="AC39" i="5"/>
  <c r="AD39" i="5"/>
  <c r="AH39" i="5" s="1"/>
  <c r="AI39" i="5" s="1"/>
  <c r="Z29" i="22"/>
  <c r="AD29" i="22" s="1"/>
  <c r="AE29" i="22" s="1"/>
  <c r="AC29" i="22"/>
  <c r="AB29" i="22"/>
  <c r="AF29" i="22" s="1"/>
  <c r="AG29" i="22" s="1"/>
  <c r="AA29" i="22"/>
  <c r="E52" i="11"/>
  <c r="U82" i="22"/>
  <c r="Y82" i="22" s="1"/>
  <c r="S82" i="22"/>
  <c r="S30" i="22"/>
  <c r="U30" i="22"/>
  <c r="Y30" i="22" s="1"/>
  <c r="T83" i="22"/>
  <c r="E84" i="22"/>
  <c r="E32" i="22"/>
  <c r="T31" i="22"/>
  <c r="AC81" i="22"/>
  <c r="AB81" i="22"/>
  <c r="AF81" i="22" s="1"/>
  <c r="AG81" i="22" s="1"/>
  <c r="AA81" i="22"/>
  <c r="Z81" i="22"/>
  <c r="AD81" i="22" s="1"/>
  <c r="AE81" i="22" s="1"/>
  <c r="B44" i="8"/>
  <c r="C44" i="8" s="1"/>
  <c r="B45" i="8"/>
  <c r="C45" i="8" s="1"/>
  <c r="B43" i="8"/>
  <c r="B46" i="8"/>
  <c r="C46" i="8" s="1"/>
  <c r="B41" i="8"/>
  <c r="B39" i="8"/>
  <c r="C39" i="8" s="1"/>
  <c r="B42" i="8"/>
  <c r="C42" i="8" s="1"/>
  <c r="B40" i="8"/>
  <c r="C40" i="8" s="1"/>
  <c r="B38" i="8"/>
  <c r="C38" i="8" s="1"/>
  <c r="AC36" i="5" l="1"/>
  <c r="AD36" i="5"/>
  <c r="AH36" i="5" s="1"/>
  <c r="AI36" i="5" s="1"/>
  <c r="AE36" i="5"/>
  <c r="W29" i="5"/>
  <c r="AA29" i="5" s="1"/>
  <c r="AC28" i="5"/>
  <c r="AE30" i="5"/>
  <c r="AB30" i="5"/>
  <c r="AF30" i="5" s="1"/>
  <c r="AG30" i="5" s="1"/>
  <c r="AE28" i="5"/>
  <c r="AB28" i="5"/>
  <c r="AF28" i="5" s="1"/>
  <c r="AG28" i="5" s="1"/>
  <c r="AD30" i="5"/>
  <c r="AH30" i="5" s="1"/>
  <c r="AI30" i="5" s="1"/>
  <c r="AI27" i="5"/>
  <c r="T84" i="22"/>
  <c r="E85" i="22"/>
  <c r="T32" i="22"/>
  <c r="E33" i="22"/>
  <c r="U31" i="22"/>
  <c r="Y31" i="22" s="1"/>
  <c r="S31" i="22"/>
  <c r="AB30" i="22"/>
  <c r="AF30" i="22" s="1"/>
  <c r="AG30" i="22" s="1"/>
  <c r="AA30" i="22"/>
  <c r="AC30" i="22"/>
  <c r="Z30" i="22"/>
  <c r="AD30" i="22" s="1"/>
  <c r="AE30" i="22" s="1"/>
  <c r="Z82" i="22"/>
  <c r="AD82" i="22" s="1"/>
  <c r="AE82" i="22" s="1"/>
  <c r="AC82" i="22"/>
  <c r="AB82" i="22"/>
  <c r="AF82" i="22" s="1"/>
  <c r="AG82" i="22" s="1"/>
  <c r="AA82" i="22"/>
  <c r="U83" i="22"/>
  <c r="Y83" i="22" s="1"/>
  <c r="S83" i="22"/>
  <c r="E53" i="11"/>
  <c r="C49" i="8"/>
  <c r="C50" i="8" s="1"/>
  <c r="C43" i="8"/>
  <c r="C48" i="8"/>
  <c r="C41" i="8"/>
  <c r="AC29" i="5" l="1"/>
  <c r="AD29" i="5"/>
  <c r="AH29" i="5" s="1"/>
  <c r="AI29" i="5" s="1"/>
  <c r="AB29" i="5"/>
  <c r="AF29" i="5" s="1"/>
  <c r="AG29" i="5" s="1"/>
  <c r="AE29" i="5"/>
  <c r="T85" i="22"/>
  <c r="E86" i="22"/>
  <c r="U84" i="22"/>
  <c r="Y84" i="22" s="1"/>
  <c r="S84" i="22"/>
  <c r="E54" i="11"/>
  <c r="AA31" i="22"/>
  <c r="AB31" i="22"/>
  <c r="AF31" i="22" s="1"/>
  <c r="AG31" i="22" s="1"/>
  <c r="Z31" i="22"/>
  <c r="AD31" i="22" s="1"/>
  <c r="AE31" i="22" s="1"/>
  <c r="AC31" i="22"/>
  <c r="E34" i="22"/>
  <c r="T33" i="22"/>
  <c r="Z83" i="22"/>
  <c r="AD83" i="22" s="1"/>
  <c r="AE83" i="22" s="1"/>
  <c r="AC83" i="22"/>
  <c r="AB83" i="22"/>
  <c r="AF83" i="22" s="1"/>
  <c r="AG83" i="22" s="1"/>
  <c r="AA83" i="22"/>
  <c r="S32" i="22"/>
  <c r="U32" i="22"/>
  <c r="Y32" i="22" s="1"/>
  <c r="G56" i="8"/>
  <c r="B5" i="12" s="1"/>
  <c r="E57" i="8"/>
  <c r="H56" i="8"/>
  <c r="F5" i="12" s="1"/>
  <c r="E56" i="8"/>
  <c r="E55" i="11" l="1"/>
  <c r="E35" i="22"/>
  <c r="T34" i="22"/>
  <c r="AA32" i="22"/>
  <c r="Z32" i="22"/>
  <c r="AD32" i="22" s="1"/>
  <c r="AE32" i="22" s="1"/>
  <c r="AC32" i="22"/>
  <c r="AB32" i="22"/>
  <c r="AF32" i="22" s="1"/>
  <c r="AG32" i="22" s="1"/>
  <c r="AA84" i="22"/>
  <c r="Z84" i="22"/>
  <c r="AD84" i="22" s="1"/>
  <c r="AE84" i="22" s="1"/>
  <c r="AC84" i="22"/>
  <c r="AB84" i="22"/>
  <c r="AF84" i="22" s="1"/>
  <c r="AG84" i="22" s="1"/>
  <c r="T86" i="22"/>
  <c r="E87" i="22"/>
  <c r="S33" i="22"/>
  <c r="U33" i="22"/>
  <c r="Y33" i="22" s="1"/>
  <c r="U85" i="22"/>
  <c r="Y85" i="22" s="1"/>
  <c r="S85" i="22"/>
  <c r="J5" i="12"/>
  <c r="D10" i="18"/>
  <c r="C17" i="18" s="1"/>
  <c r="L18" i="12" s="1"/>
  <c r="F33" i="12"/>
  <c r="G12" i="12"/>
  <c r="F27" i="12" s="1"/>
  <c r="E60" i="8"/>
  <c r="D66" i="8"/>
  <c r="E62" i="8"/>
  <c r="E63" i="8"/>
  <c r="E59" i="8"/>
  <c r="B33" i="12"/>
  <c r="C12" i="12"/>
  <c r="B27" i="12" s="1"/>
  <c r="AA33" i="22" l="1"/>
  <c r="Z33" i="22"/>
  <c r="AD33" i="22" s="1"/>
  <c r="AE33" i="22" s="1"/>
  <c r="AB33" i="22"/>
  <c r="AF33" i="22" s="1"/>
  <c r="AG33" i="22" s="1"/>
  <c r="AC33" i="22"/>
  <c r="D16" i="12"/>
  <c r="T35" i="22"/>
  <c r="E36" i="22"/>
  <c r="H16" i="12"/>
  <c r="Z85" i="22"/>
  <c r="AD85" i="22" s="1"/>
  <c r="AE85" i="22" s="1"/>
  <c r="AC85" i="22"/>
  <c r="AB85" i="22"/>
  <c r="AF85" i="22" s="1"/>
  <c r="AG85" i="22" s="1"/>
  <c r="AA85" i="22"/>
  <c r="S34" i="22"/>
  <c r="U34" i="22"/>
  <c r="Y34" i="22" s="1"/>
  <c r="E88" i="22"/>
  <c r="T88" i="22" s="1"/>
  <c r="T87" i="22"/>
  <c r="L17" i="12"/>
  <c r="H21" i="12"/>
  <c r="E58" i="8"/>
  <c r="I59" i="8" s="1"/>
  <c r="S86" i="22"/>
  <c r="U86" i="22"/>
  <c r="Y86" i="22" s="1"/>
  <c r="E56" i="11"/>
  <c r="D20" i="12"/>
  <c r="D21" i="12"/>
  <c r="D17" i="12"/>
  <c r="H17" i="12"/>
  <c r="L19" i="12"/>
  <c r="L16" i="12"/>
  <c r="D18" i="12"/>
  <c r="L21" i="12"/>
  <c r="L20" i="12"/>
  <c r="H19" i="12"/>
  <c r="H18" i="12"/>
  <c r="D19" i="12"/>
  <c r="H20" i="12"/>
  <c r="E61" i="8"/>
  <c r="I60" i="8" s="1"/>
  <c r="K12" i="12"/>
  <c r="J27" i="12" s="1"/>
  <c r="J33" i="12"/>
  <c r="AC86" i="22" l="1"/>
  <c r="AB86" i="22"/>
  <c r="AF86" i="22" s="1"/>
  <c r="AG86" i="22" s="1"/>
  <c r="AA86" i="22"/>
  <c r="Z86" i="22"/>
  <c r="AD86" i="22" s="1"/>
  <c r="AE86" i="22" s="1"/>
  <c r="T36" i="22"/>
  <c r="E37" i="22"/>
  <c r="E57" i="11"/>
  <c r="U35" i="22"/>
  <c r="Y35" i="22" s="1"/>
  <c r="S35" i="22"/>
  <c r="U87" i="22"/>
  <c r="Y87" i="22" s="1"/>
  <c r="S87" i="22"/>
  <c r="U88" i="22"/>
  <c r="Y88" i="22" s="1"/>
  <c r="S88" i="22"/>
  <c r="AB34" i="22"/>
  <c r="AF34" i="22" s="1"/>
  <c r="AG34" i="22" s="1"/>
  <c r="AA34" i="22"/>
  <c r="AC34" i="22"/>
  <c r="Z34" i="22"/>
  <c r="AD34" i="22" s="1"/>
  <c r="AE34" i="22" s="1"/>
  <c r="I61" i="8"/>
  <c r="I62" i="8" s="1"/>
  <c r="D9" i="18" s="1"/>
  <c r="C12" i="18" s="1"/>
  <c r="C16" i="18" s="1"/>
  <c r="L22" i="12"/>
  <c r="J28" i="12" s="1"/>
  <c r="J29" i="12" s="1"/>
  <c r="J37" i="12" s="1"/>
  <c r="J38" i="12" s="1"/>
  <c r="J39" i="12" s="1"/>
  <c r="D22" i="12"/>
  <c r="B28" i="12" s="1"/>
  <c r="B29" i="12" s="1"/>
  <c r="B37" i="12" s="1"/>
  <c r="B38" i="12" s="1"/>
  <c r="B39" i="12" s="1"/>
  <c r="H22" i="12"/>
  <c r="F28" i="12" s="1"/>
  <c r="F29" i="12" s="1"/>
  <c r="F37" i="12" s="1"/>
  <c r="F38" i="12" s="1"/>
  <c r="F39" i="12" s="1"/>
  <c r="AC88" i="22" l="1"/>
  <c r="AB88" i="22"/>
  <c r="AF88" i="22" s="1"/>
  <c r="AG88" i="22" s="1"/>
  <c r="AA88" i="22"/>
  <c r="Z88" i="22"/>
  <c r="AD88" i="22" s="1"/>
  <c r="AE88" i="22" s="1"/>
  <c r="AC87" i="22"/>
  <c r="AB87" i="22"/>
  <c r="AF87" i="22" s="1"/>
  <c r="AG87" i="22" s="1"/>
  <c r="AA87" i="22"/>
  <c r="Z87" i="22"/>
  <c r="AD87" i="22" s="1"/>
  <c r="AE87" i="22" s="1"/>
  <c r="T37" i="22"/>
  <c r="E38" i="22"/>
  <c r="E58" i="11"/>
  <c r="S36" i="22"/>
  <c r="U36" i="22"/>
  <c r="Y36" i="22" s="1"/>
  <c r="AC35" i="22"/>
  <c r="AB35" i="22"/>
  <c r="AF35" i="22" s="1"/>
  <c r="AG35" i="22" s="1"/>
  <c r="Z35" i="22"/>
  <c r="AD35" i="22" s="1"/>
  <c r="AE35" i="22" s="1"/>
  <c r="AA35" i="22"/>
  <c r="T38" i="22" l="1"/>
  <c r="E39" i="22"/>
  <c r="E59" i="11"/>
  <c r="S37" i="22"/>
  <c r="U37" i="22"/>
  <c r="Y37" i="22" s="1"/>
  <c r="Z36" i="22"/>
  <c r="AD36" i="22" s="1"/>
  <c r="AE36" i="22" s="1"/>
  <c r="AC36" i="22"/>
  <c r="AB36" i="22"/>
  <c r="AF36" i="22" s="1"/>
  <c r="AG36" i="22" s="1"/>
  <c r="AA36" i="22"/>
  <c r="Z37" i="22" l="1"/>
  <c r="AD37" i="22" s="1"/>
  <c r="AE37" i="22" s="1"/>
  <c r="AC37" i="22"/>
  <c r="AB37" i="22"/>
  <c r="AF37" i="22" s="1"/>
  <c r="AG37" i="22" s="1"/>
  <c r="AA37" i="22"/>
  <c r="E60" i="11"/>
  <c r="T39" i="22"/>
  <c r="E40" i="22"/>
  <c r="S38" i="22"/>
  <c r="U38" i="22"/>
  <c r="Y38" i="22" s="1"/>
  <c r="E41" i="22" l="1"/>
  <c r="T40" i="22"/>
  <c r="C3" i="11"/>
  <c r="C5" i="11" s="1"/>
  <c r="C7" i="11" s="1"/>
  <c r="C9" i="11" s="1"/>
  <c r="C11" i="11" s="1"/>
  <c r="AC38" i="22"/>
  <c r="AB38" i="22"/>
  <c r="AF38" i="22" s="1"/>
  <c r="AG38" i="22" s="1"/>
  <c r="Z38" i="22"/>
  <c r="AD38" i="22" s="1"/>
  <c r="AE38" i="22" s="1"/>
  <c r="AA38" i="22"/>
  <c r="U39" i="22"/>
  <c r="Y39" i="22" s="1"/>
  <c r="S39" i="22"/>
  <c r="T41" i="22" l="1"/>
  <c r="E42" i="22"/>
  <c r="AC39" i="22"/>
  <c r="Z39" i="22"/>
  <c r="AD39" i="22" s="1"/>
  <c r="AE39" i="22" s="1"/>
  <c r="AB39" i="22"/>
  <c r="AF39" i="22" s="1"/>
  <c r="AG39" i="22" s="1"/>
  <c r="AA39" i="22"/>
  <c r="C15" i="11"/>
  <c r="C17" i="11" s="1"/>
  <c r="C13" i="11"/>
  <c r="U40" i="22"/>
  <c r="Y40" i="22" s="1"/>
  <c r="S40" i="22"/>
  <c r="U41" i="22" l="1"/>
  <c r="Y41" i="22" s="1"/>
  <c r="S41" i="22"/>
  <c r="C21" i="11"/>
  <c r="C22" i="11" s="1"/>
  <c r="C18" i="11"/>
  <c r="AB40" i="22"/>
  <c r="AF40" i="22" s="1"/>
  <c r="AG40" i="22" s="1"/>
  <c r="AA40" i="22"/>
  <c r="AC40" i="22"/>
  <c r="Z40" i="22"/>
  <c r="AD40" i="22" s="1"/>
  <c r="AE40" i="22" s="1"/>
  <c r="E43" i="22"/>
  <c r="T42" i="22"/>
  <c r="U42" i="22" l="1"/>
  <c r="Y42" i="22" s="1"/>
  <c r="S42" i="22"/>
  <c r="AB41" i="22"/>
  <c r="AF41" i="22" s="1"/>
  <c r="AG41" i="22" s="1"/>
  <c r="AA41" i="22"/>
  <c r="Z41" i="22"/>
  <c r="AD41" i="22" s="1"/>
  <c r="AE41" i="22" s="1"/>
  <c r="AC41" i="22"/>
  <c r="E44" i="22"/>
  <c r="T43" i="22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S43" i="22" l="1"/>
  <c r="U43" i="22"/>
  <c r="Y43" i="22" s="1"/>
  <c r="U57" i="11"/>
  <c r="Y57" i="11" s="1"/>
  <c r="S57" i="11"/>
  <c r="U47" i="11"/>
  <c r="Y47" i="11" s="1"/>
  <c r="S47" i="11"/>
  <c r="S56" i="11"/>
  <c r="U56" i="11"/>
  <c r="Y56" i="11" s="1"/>
  <c r="S54" i="11"/>
  <c r="U54" i="11"/>
  <c r="Y54" i="11" s="1"/>
  <c r="S60" i="11"/>
  <c r="U60" i="11"/>
  <c r="Y60" i="11" s="1"/>
  <c r="C23" i="11"/>
  <c r="S53" i="11"/>
  <c r="U53" i="11"/>
  <c r="Y53" i="11" s="1"/>
  <c r="S52" i="11"/>
  <c r="U52" i="11"/>
  <c r="Y52" i="11" s="1"/>
  <c r="S48" i="11"/>
  <c r="U48" i="11"/>
  <c r="Y48" i="11" s="1"/>
  <c r="U58" i="11"/>
  <c r="Y58" i="11" s="1"/>
  <c r="S58" i="11"/>
  <c r="T44" i="22"/>
  <c r="E45" i="22"/>
  <c r="S51" i="11"/>
  <c r="U51" i="11"/>
  <c r="Y51" i="11" s="1"/>
  <c r="U50" i="11"/>
  <c r="Y50" i="11" s="1"/>
  <c r="S50" i="11"/>
  <c r="U59" i="11"/>
  <c r="Y59" i="11" s="1"/>
  <c r="S59" i="11"/>
  <c r="U46" i="11"/>
  <c r="Y46" i="11" s="1"/>
  <c r="S46" i="11"/>
  <c r="S45" i="11"/>
  <c r="U45" i="11"/>
  <c r="Y45" i="11" s="1"/>
  <c r="S55" i="11"/>
  <c r="U55" i="11"/>
  <c r="Y55" i="11" s="1"/>
  <c r="U49" i="11"/>
  <c r="Y49" i="11" s="1"/>
  <c r="S49" i="11"/>
  <c r="AA42" i="22"/>
  <c r="Z42" i="22"/>
  <c r="AD42" i="22" s="1"/>
  <c r="AE42" i="22" s="1"/>
  <c r="AB42" i="22"/>
  <c r="AF42" i="22" s="1"/>
  <c r="AG42" i="22" s="1"/>
  <c r="AC42" i="22"/>
  <c r="AC51" i="11" l="1"/>
  <c r="AA51" i="11"/>
  <c r="AB51" i="11"/>
  <c r="AF51" i="11" s="1"/>
  <c r="AG51" i="11" s="1"/>
  <c r="Z51" i="11"/>
  <c r="AD51" i="11" s="1"/>
  <c r="AE51" i="11" s="1"/>
  <c r="AC49" i="11"/>
  <c r="AB49" i="11"/>
  <c r="AF49" i="11" s="1"/>
  <c r="AG49" i="11" s="1"/>
  <c r="AA49" i="11"/>
  <c r="Z49" i="11"/>
  <c r="AD49" i="11" s="1"/>
  <c r="AE49" i="11" s="1"/>
  <c r="AB60" i="11"/>
  <c r="AF60" i="11" s="1"/>
  <c r="AG60" i="11" s="1"/>
  <c r="AA60" i="11"/>
  <c r="AC60" i="11"/>
  <c r="Z60" i="11"/>
  <c r="AD60" i="11" s="1"/>
  <c r="AE60" i="11" s="1"/>
  <c r="AA50" i="11"/>
  <c r="AB50" i="11"/>
  <c r="AF50" i="11" s="1"/>
  <c r="AG50" i="11" s="1"/>
  <c r="AC50" i="11"/>
  <c r="Z50" i="11"/>
  <c r="AD50" i="11" s="1"/>
  <c r="AE50" i="11" s="1"/>
  <c r="E46" i="22"/>
  <c r="T45" i="22"/>
  <c r="S44" i="22"/>
  <c r="U44" i="22"/>
  <c r="Y44" i="22" s="1"/>
  <c r="Z58" i="11"/>
  <c r="AD58" i="11" s="1"/>
  <c r="AE58" i="11" s="1"/>
  <c r="AC58" i="11"/>
  <c r="AA58" i="11"/>
  <c r="AB58" i="11"/>
  <c r="AF58" i="11" s="1"/>
  <c r="AG58" i="11" s="1"/>
  <c r="AC56" i="11"/>
  <c r="AB56" i="11"/>
  <c r="AF56" i="11" s="1"/>
  <c r="AG56" i="11" s="1"/>
  <c r="Z56" i="11"/>
  <c r="AD56" i="11" s="1"/>
  <c r="AE56" i="11" s="1"/>
  <c r="AA56" i="11"/>
  <c r="AA55" i="11"/>
  <c r="AB55" i="11"/>
  <c r="AF55" i="11" s="1"/>
  <c r="AG55" i="11" s="1"/>
  <c r="Z55" i="11"/>
  <c r="AD55" i="11" s="1"/>
  <c r="AE55" i="11" s="1"/>
  <c r="AC55" i="11"/>
  <c r="Z54" i="11"/>
  <c r="AD54" i="11" s="1"/>
  <c r="AE54" i="11" s="1"/>
  <c r="AC54" i="11"/>
  <c r="AA54" i="11"/>
  <c r="AB54" i="11"/>
  <c r="AF54" i="11" s="1"/>
  <c r="AG54" i="11" s="1"/>
  <c r="AA46" i="11"/>
  <c r="AC46" i="11"/>
  <c r="AB46" i="11"/>
  <c r="AF46" i="11" s="1"/>
  <c r="AG46" i="11" s="1"/>
  <c r="Z46" i="11"/>
  <c r="AD46" i="11" s="1"/>
  <c r="AE46" i="11" s="1"/>
  <c r="Z43" i="22"/>
  <c r="AD43" i="22" s="1"/>
  <c r="AE43" i="22" s="1"/>
  <c r="AC43" i="22"/>
  <c r="AB43" i="22"/>
  <c r="AF43" i="22" s="1"/>
  <c r="AG43" i="22" s="1"/>
  <c r="AA43" i="22"/>
  <c r="AA45" i="11"/>
  <c r="Z45" i="11"/>
  <c r="AD45" i="11" s="1"/>
  <c r="AE45" i="11" s="1"/>
  <c r="AB45" i="11"/>
  <c r="AF45" i="11" s="1"/>
  <c r="AG45" i="11" s="1"/>
  <c r="AC45" i="11"/>
  <c r="AC48" i="11"/>
  <c r="Z48" i="11"/>
  <c r="AD48" i="11" s="1"/>
  <c r="AE48" i="11" s="1"/>
  <c r="AA48" i="11"/>
  <c r="AB48" i="11"/>
  <c r="AF48" i="11" s="1"/>
  <c r="AG48" i="11" s="1"/>
  <c r="AC52" i="11"/>
  <c r="AA52" i="11"/>
  <c r="Z52" i="11"/>
  <c r="AD52" i="11" s="1"/>
  <c r="AE52" i="11" s="1"/>
  <c r="AB52" i="11"/>
  <c r="AF52" i="11" s="1"/>
  <c r="AG52" i="11" s="1"/>
  <c r="AB47" i="11"/>
  <c r="AF47" i="11" s="1"/>
  <c r="AG47" i="11" s="1"/>
  <c r="AC47" i="11"/>
  <c r="AA47" i="11"/>
  <c r="Z47" i="11"/>
  <c r="AD47" i="11" s="1"/>
  <c r="AE47" i="11" s="1"/>
  <c r="AB59" i="11"/>
  <c r="AF59" i="11" s="1"/>
  <c r="AG59" i="11" s="1"/>
  <c r="AC59" i="11"/>
  <c r="AA59" i="11"/>
  <c r="Z59" i="11"/>
  <c r="AD59" i="11" s="1"/>
  <c r="AE59" i="11" s="1"/>
  <c r="AC53" i="11"/>
  <c r="AA53" i="11"/>
  <c r="AB53" i="11"/>
  <c r="AF53" i="11" s="1"/>
  <c r="AG53" i="11" s="1"/>
  <c r="Z53" i="11"/>
  <c r="AD53" i="11" s="1"/>
  <c r="AE53" i="11" s="1"/>
  <c r="AB57" i="11"/>
  <c r="AF57" i="11" s="1"/>
  <c r="AG57" i="11" s="1"/>
  <c r="AA57" i="11"/>
  <c r="AC57" i="11"/>
  <c r="Z57" i="11"/>
  <c r="AD57" i="11" s="1"/>
  <c r="AE57" i="11" s="1"/>
  <c r="Z44" i="22" l="1"/>
  <c r="AD44" i="22" s="1"/>
  <c r="AE44" i="22" s="1"/>
  <c r="AC44" i="22"/>
  <c r="AB44" i="22"/>
  <c r="AF44" i="22" s="1"/>
  <c r="AG44" i="22" s="1"/>
  <c r="AA44" i="22"/>
  <c r="S45" i="22"/>
  <c r="U45" i="22"/>
  <c r="Y45" i="22" s="1"/>
  <c r="E47" i="22"/>
  <c r="T46" i="22"/>
  <c r="S46" i="22" l="1"/>
  <c r="U46" i="22"/>
  <c r="Y46" i="22" s="1"/>
  <c r="T47" i="22"/>
  <c r="E48" i="22"/>
  <c r="AC45" i="22"/>
  <c r="AB45" i="22"/>
  <c r="AF45" i="22" s="1"/>
  <c r="AG45" i="22" s="1"/>
  <c r="Z45" i="22"/>
  <c r="AD45" i="22" s="1"/>
  <c r="AE45" i="22" s="1"/>
  <c r="AA45" i="22"/>
  <c r="T48" i="22" l="1"/>
  <c r="E49" i="22"/>
  <c r="S47" i="22"/>
  <c r="U47" i="22"/>
  <c r="Y47" i="22" s="1"/>
  <c r="AB46" i="22"/>
  <c r="AF46" i="22" s="1"/>
  <c r="AG46" i="22" s="1"/>
  <c r="Z46" i="22"/>
  <c r="AD46" i="22" s="1"/>
  <c r="AE46" i="22" s="1"/>
  <c r="AC46" i="22"/>
  <c r="AA46" i="22"/>
  <c r="S48" i="22" l="1"/>
  <c r="U48" i="22"/>
  <c r="Y48" i="22" s="1"/>
  <c r="E50" i="22"/>
  <c r="T49" i="22"/>
  <c r="AB47" i="22"/>
  <c r="AF47" i="22" s="1"/>
  <c r="AG47" i="22" s="1"/>
  <c r="Z47" i="22"/>
  <c r="AD47" i="22" s="1"/>
  <c r="AE47" i="22" s="1"/>
  <c r="AC47" i="22"/>
  <c r="AA47" i="22"/>
  <c r="Z48" i="22" l="1"/>
  <c r="AD48" i="22" s="1"/>
  <c r="AE48" i="22" s="1"/>
  <c r="AB48" i="22"/>
  <c r="AF48" i="22" s="1"/>
  <c r="AG48" i="22" s="1"/>
  <c r="AC48" i="22"/>
  <c r="AA48" i="22"/>
  <c r="S49" i="22"/>
  <c r="U49" i="22"/>
  <c r="Y49" i="22" s="1"/>
  <c r="T50" i="22"/>
  <c r="E51" i="22"/>
  <c r="T51" i="22" l="1"/>
  <c r="E52" i="22"/>
  <c r="U50" i="22"/>
  <c r="Y50" i="22" s="1"/>
  <c r="S50" i="22"/>
  <c r="Z49" i="22"/>
  <c r="AD49" i="22" s="1"/>
  <c r="AE49" i="22" s="1"/>
  <c r="AC49" i="22"/>
  <c r="AB49" i="22"/>
  <c r="AF49" i="22" s="1"/>
  <c r="AG49" i="22" s="1"/>
  <c r="AA49" i="22"/>
  <c r="AB50" i="22" l="1"/>
  <c r="AF50" i="22" s="1"/>
  <c r="AG50" i="22" s="1"/>
  <c r="AA50" i="22"/>
  <c r="AC50" i="22"/>
  <c r="Z50" i="22"/>
  <c r="AD50" i="22" s="1"/>
  <c r="AE50" i="22" s="1"/>
  <c r="E53" i="22"/>
  <c r="T52" i="22"/>
  <c r="S51" i="22"/>
  <c r="U51" i="22"/>
  <c r="Y51" i="22" s="1"/>
  <c r="AC51" i="22" l="1"/>
  <c r="AA51" i="22"/>
  <c r="Z51" i="22"/>
  <c r="AD51" i="22" s="1"/>
  <c r="AE51" i="22" s="1"/>
  <c r="AB51" i="22"/>
  <c r="AF51" i="22" s="1"/>
  <c r="AG51" i="22" s="1"/>
  <c r="U52" i="22"/>
  <c r="Y52" i="22" s="1"/>
  <c r="S52" i="22"/>
  <c r="T53" i="22"/>
  <c r="E54" i="22"/>
  <c r="E55" i="22" l="1"/>
  <c r="T54" i="22"/>
  <c r="U53" i="22"/>
  <c r="Y53" i="22" s="1"/>
  <c r="S53" i="22"/>
  <c r="AC52" i="22"/>
  <c r="AB52" i="22"/>
  <c r="AF52" i="22" s="1"/>
  <c r="AG52" i="22" s="1"/>
  <c r="Z52" i="22"/>
  <c r="AD52" i="22" s="1"/>
  <c r="AE52" i="22" s="1"/>
  <c r="AA52" i="22"/>
  <c r="U54" i="22" l="1"/>
  <c r="Y54" i="22" s="1"/>
  <c r="S54" i="22"/>
  <c r="E56" i="22"/>
  <c r="T55" i="22"/>
  <c r="AA53" i="22"/>
  <c r="Z53" i="22"/>
  <c r="AD53" i="22" s="1"/>
  <c r="AE53" i="22" s="1"/>
  <c r="AC53" i="22"/>
  <c r="AB53" i="22"/>
  <c r="AF53" i="22" s="1"/>
  <c r="AG53" i="22" s="1"/>
  <c r="Z54" i="22" l="1"/>
  <c r="AD54" i="22" s="1"/>
  <c r="AE54" i="22" s="1"/>
  <c r="AC54" i="22"/>
  <c r="AB54" i="22"/>
  <c r="AF54" i="22" s="1"/>
  <c r="AG54" i="22" s="1"/>
  <c r="AA54" i="22"/>
  <c r="T56" i="22"/>
  <c r="E57" i="22"/>
  <c r="U55" i="22"/>
  <c r="Y55" i="22" s="1"/>
  <c r="S55" i="22"/>
  <c r="AC55" i="22" l="1"/>
  <c r="AB55" i="22"/>
  <c r="AF55" i="22" s="1"/>
  <c r="AG55" i="22" s="1"/>
  <c r="AA55" i="22"/>
  <c r="Z55" i="22"/>
  <c r="AD55" i="22" s="1"/>
  <c r="AE55" i="22" s="1"/>
  <c r="E58" i="22"/>
  <c r="T57" i="22"/>
  <c r="S56" i="22"/>
  <c r="U56" i="22"/>
  <c r="Y56" i="22" s="1"/>
  <c r="E59" i="22" l="1"/>
  <c r="T58" i="22"/>
  <c r="AB56" i="22"/>
  <c r="AF56" i="22" s="1"/>
  <c r="AG56" i="22" s="1"/>
  <c r="AA56" i="22"/>
  <c r="Z56" i="22"/>
  <c r="AD56" i="22" s="1"/>
  <c r="AE56" i="22" s="1"/>
  <c r="AC56" i="22"/>
  <c r="S57" i="22"/>
  <c r="U57" i="22"/>
  <c r="Y57" i="22" s="1"/>
  <c r="Z57" i="22" l="1"/>
  <c r="AD57" i="22" s="1"/>
  <c r="AE57" i="22" s="1"/>
  <c r="AC57" i="22"/>
  <c r="AA57" i="22"/>
  <c r="AB57" i="22"/>
  <c r="AF57" i="22" s="1"/>
  <c r="AG57" i="22" s="1"/>
  <c r="U58" i="22"/>
  <c r="Y58" i="22" s="1"/>
  <c r="S58" i="22"/>
  <c r="E60" i="22"/>
  <c r="T59" i="22"/>
  <c r="U59" i="22" l="1"/>
  <c r="Y59" i="22" s="1"/>
  <c r="S59" i="22"/>
  <c r="E61" i="22"/>
  <c r="T60" i="22"/>
  <c r="AA58" i="22"/>
  <c r="Z58" i="22"/>
  <c r="AD58" i="22" s="1"/>
  <c r="AE58" i="22" s="1"/>
  <c r="AC58" i="22"/>
  <c r="AB58" i="22"/>
  <c r="AF58" i="22" s="1"/>
  <c r="AG58" i="22" s="1"/>
  <c r="AC59" i="22" l="1"/>
  <c r="AA59" i="22"/>
  <c r="Z59" i="22"/>
  <c r="AD59" i="22" s="1"/>
  <c r="AE59" i="22" s="1"/>
  <c r="AB59" i="22"/>
  <c r="AF59" i="22" s="1"/>
  <c r="AG59" i="22" s="1"/>
  <c r="U60" i="22"/>
  <c r="Y60" i="22" s="1"/>
  <c r="S60" i="22"/>
  <c r="E62" i="22"/>
  <c r="T61" i="22"/>
  <c r="S61" i="22" l="1"/>
  <c r="U61" i="22"/>
  <c r="Y61" i="22" s="1"/>
  <c r="E63" i="22"/>
  <c r="T62" i="22"/>
  <c r="AC60" i="22"/>
  <c r="AB60" i="22"/>
  <c r="AF60" i="22" s="1"/>
  <c r="AG60" i="22" s="1"/>
  <c r="AA60" i="22"/>
  <c r="Z60" i="22"/>
  <c r="AD60" i="22" s="1"/>
  <c r="AE60" i="22" s="1"/>
  <c r="Z61" i="22" l="1"/>
  <c r="AD61" i="22" s="1"/>
  <c r="AE61" i="22" s="1"/>
  <c r="AC61" i="22"/>
  <c r="AB61" i="22"/>
  <c r="AF61" i="22" s="1"/>
  <c r="AG61" i="22" s="1"/>
  <c r="AA61" i="22"/>
  <c r="S62" i="22"/>
  <c r="U62" i="22"/>
  <c r="Y62" i="22" s="1"/>
  <c r="E64" i="22"/>
  <c r="T63" i="22"/>
  <c r="E65" i="22" l="1"/>
  <c r="T64" i="22"/>
  <c r="U63" i="22"/>
  <c r="Y63" i="22" s="1"/>
  <c r="S63" i="22"/>
  <c r="AB62" i="22"/>
  <c r="AF62" i="22" s="1"/>
  <c r="AG62" i="22" s="1"/>
  <c r="AA62" i="22"/>
  <c r="Z62" i="22"/>
  <c r="AD62" i="22" s="1"/>
  <c r="AE62" i="22" s="1"/>
  <c r="AC62" i="22"/>
  <c r="E66" i="22" l="1"/>
  <c r="T65" i="22"/>
  <c r="S64" i="22"/>
  <c r="U64" i="22"/>
  <c r="Y64" i="22" s="1"/>
  <c r="AB63" i="22"/>
  <c r="AF63" i="22" s="1"/>
  <c r="AG63" i="22" s="1"/>
  <c r="AA63" i="22"/>
  <c r="Z63" i="22"/>
  <c r="AD63" i="22" s="1"/>
  <c r="AE63" i="22" s="1"/>
  <c r="AC63" i="22"/>
  <c r="U65" i="22" l="1"/>
  <c r="Y65" i="22" s="1"/>
  <c r="S65" i="22"/>
  <c r="E67" i="22"/>
  <c r="T66" i="22"/>
  <c r="AA64" i="22"/>
  <c r="AC64" i="22"/>
  <c r="Z64" i="22"/>
  <c r="AD64" i="22" s="1"/>
  <c r="AE64" i="22" s="1"/>
  <c r="AB64" i="22"/>
  <c r="AF64" i="22" s="1"/>
  <c r="AG64" i="22" s="1"/>
  <c r="E68" i="22" l="1"/>
  <c r="T67" i="22"/>
  <c r="U66" i="22"/>
  <c r="Y66" i="22" s="1"/>
  <c r="S66" i="22"/>
  <c r="AB65" i="22"/>
  <c r="AF65" i="22" s="1"/>
  <c r="AG65" i="22" s="1"/>
  <c r="AA65" i="22"/>
  <c r="Z65" i="22"/>
  <c r="AD65" i="22" s="1"/>
  <c r="AE65" i="22" s="1"/>
  <c r="AC65" i="22"/>
  <c r="Z66" i="22" l="1"/>
  <c r="AD66" i="22" s="1"/>
  <c r="AE66" i="22" s="1"/>
  <c r="AC66" i="22"/>
  <c r="AB66" i="22"/>
  <c r="AF66" i="22" s="1"/>
  <c r="AG66" i="22" s="1"/>
  <c r="AA66" i="22"/>
  <c r="S67" i="22"/>
  <c r="U67" i="22"/>
  <c r="Y67" i="22" s="1"/>
  <c r="T68" i="22"/>
  <c r="E69" i="22"/>
  <c r="E70" i="22" l="1"/>
  <c r="T69" i="22"/>
  <c r="AC67" i="22"/>
  <c r="AB67" i="22"/>
  <c r="AF67" i="22" s="1"/>
  <c r="AG67" i="22" s="1"/>
  <c r="AA67" i="22"/>
  <c r="Z67" i="22"/>
  <c r="AD67" i="22" s="1"/>
  <c r="AE67" i="22" s="1"/>
  <c r="S68" i="22"/>
  <c r="U68" i="22"/>
  <c r="Y68" i="22" s="1"/>
  <c r="AC68" i="22" l="1"/>
  <c r="AA68" i="22"/>
  <c r="AB68" i="22"/>
  <c r="AF68" i="22" s="1"/>
  <c r="AG68" i="22" s="1"/>
  <c r="Z68" i="22"/>
  <c r="AD68" i="22" s="1"/>
  <c r="AE68" i="22" s="1"/>
  <c r="U69" i="22"/>
  <c r="Y69" i="22" s="1"/>
  <c r="S69" i="22"/>
  <c r="E72" i="22"/>
  <c r="T72" i="22" s="1"/>
  <c r="T70" i="22"/>
  <c r="S70" i="22" l="1"/>
  <c r="U70" i="22"/>
  <c r="Y70" i="22" s="1"/>
  <c r="U72" i="22"/>
  <c r="Y72" i="22" s="1"/>
  <c r="S72" i="22"/>
  <c r="E7" i="10" s="1"/>
  <c r="E14" i="10" s="1"/>
  <c r="Z69" i="22"/>
  <c r="AD69" i="22" s="1"/>
  <c r="AE69" i="22" s="1"/>
  <c r="AC69" i="22"/>
  <c r="AA69" i="22"/>
  <c r="AB69" i="22"/>
  <c r="AF69" i="22" s="1"/>
  <c r="AG69" i="22" s="1"/>
  <c r="AB70" i="22" l="1"/>
  <c r="AF70" i="22" s="1"/>
  <c r="AG70" i="22" s="1"/>
  <c r="AC70" i="22"/>
  <c r="Z70" i="22"/>
  <c r="AD70" i="22" s="1"/>
  <c r="AE70" i="22" s="1"/>
  <c r="AA70" i="22"/>
  <c r="E24" i="10"/>
  <c r="E27" i="10"/>
  <c r="AC72" i="22"/>
  <c r="Z72" i="22"/>
  <c r="AD72" i="22" s="1"/>
  <c r="AE72" i="22" s="1"/>
  <c r="AB72" i="22"/>
  <c r="AF72" i="22" s="1"/>
  <c r="AG72" i="22" s="1"/>
  <c r="AA72" i="22"/>
  <c r="AA91" i="22" s="1"/>
</calcChain>
</file>

<file path=xl/comments1.xml><?xml version="1.0" encoding="utf-8"?>
<comments xmlns="http://schemas.openxmlformats.org/spreadsheetml/2006/main">
  <authors>
    <author>Edgar Galvez</author>
  </authors>
  <commentList>
    <comment ref="D8" authorId="0" shapeId="0">
      <text>
        <r>
          <rPr>
            <b/>
            <sz val="9"/>
            <color indexed="81"/>
            <rFont val="Tahoma"/>
            <family val="2"/>
          </rPr>
          <t>Edgar Galvez:</t>
        </r>
        <r>
          <rPr>
            <sz val="9"/>
            <color indexed="81"/>
            <rFont val="Tahoma"/>
            <family val="2"/>
          </rPr>
          <t xml:space="preserve">
Calcular con 1.3</t>
        </r>
      </text>
    </comment>
  </commentList>
</comments>
</file>

<file path=xl/comments2.xml><?xml version="1.0" encoding="utf-8"?>
<comments xmlns="http://schemas.openxmlformats.org/spreadsheetml/2006/main">
  <authors>
    <author>Edgar Galvez</author>
  </authors>
  <commentList>
    <comment ref="B26" authorId="0" shapeId="0">
      <text>
        <r>
          <rPr>
            <b/>
            <sz val="9"/>
            <color indexed="81"/>
            <rFont val="Tahoma"/>
            <family val="2"/>
          </rPr>
          <t>Edgar Galvez:</t>
        </r>
        <r>
          <rPr>
            <sz val="9"/>
            <color indexed="81"/>
            <rFont val="Tahoma"/>
            <family val="2"/>
          </rPr>
          <t xml:space="preserve">
Soportar el valor</t>
        </r>
      </text>
    </comment>
  </commentList>
</comments>
</file>

<file path=xl/sharedStrings.xml><?xml version="1.0" encoding="utf-8"?>
<sst xmlns="http://schemas.openxmlformats.org/spreadsheetml/2006/main" count="5441" uniqueCount="1374">
  <si>
    <t xml:space="preserve"> </t>
  </si>
  <si>
    <t>Label</t>
  </si>
  <si>
    <t>X (m)</t>
  </si>
  <si>
    <t>Y (m)</t>
  </si>
  <si>
    <t>Ground Elevation (m)</t>
  </si>
  <si>
    <t>Sump Elevation (m)</t>
  </si>
  <si>
    <t>Sanitary Pattern Load Base Flow (l/s)</t>
  </si>
  <si>
    <t>Inflow Pattern Load Base Flow (l/s)</t>
  </si>
  <si>
    <t>Headloss Method</t>
  </si>
  <si>
    <t>Upstream Coefficient</t>
  </si>
  <si>
    <t>Downstream Coefficient</t>
  </si>
  <si>
    <t>Nombre Nodo</t>
  </si>
  <si>
    <t>Coordenadas</t>
  </si>
  <si>
    <t>Cota Terreno</t>
  </si>
  <si>
    <t>Cota Fondo</t>
  </si>
  <si>
    <t>QMD</t>
  </si>
  <si>
    <t>QCE  +Qinf</t>
  </si>
  <si>
    <t>Metodo perdida Manhole</t>
  </si>
  <si>
    <t>Coeficiente Agua Arriba</t>
  </si>
  <si>
    <t>Coeficiente Agua Abajo</t>
  </si>
  <si>
    <t>Upstream Node</t>
  </si>
  <si>
    <t>Upstream Invert Elevation (m)</t>
  </si>
  <si>
    <t>Downstream Node</t>
  </si>
  <si>
    <t>Downstream Invert Elevation (m)</t>
  </si>
  <si>
    <t>Constructed Slope (%)</t>
  </si>
  <si>
    <t>Material</t>
  </si>
  <si>
    <t>Mannings n</t>
  </si>
  <si>
    <t>Length (m)</t>
  </si>
  <si>
    <t>Section Size</t>
  </si>
  <si>
    <t>Rise (mm)</t>
  </si>
  <si>
    <t>PVC</t>
  </si>
  <si>
    <t>Depth In (m)</t>
  </si>
  <si>
    <t>Depth Out (m)</t>
  </si>
  <si>
    <t>Specific Energy In (m)</t>
  </si>
  <si>
    <t>Specific Energy Out (m)</t>
  </si>
  <si>
    <t>Velocity In (m/s)</t>
  </si>
  <si>
    <t>Velocity Head In (m)</t>
  </si>
  <si>
    <t>Velocity Out (m/s)</t>
  </si>
  <si>
    <t>Velocity Head Out (m)</t>
  </si>
  <si>
    <t>Structure Depth (m)</t>
  </si>
  <si>
    <t>LABEL</t>
  </si>
  <si>
    <t>RELACIONES HIDRAULICAS</t>
  </si>
  <si>
    <t>q/Q</t>
  </si>
  <si>
    <t>v/V</t>
  </si>
  <si>
    <t>d/D</t>
  </si>
  <si>
    <t>H/d</t>
  </si>
  <si>
    <t>200 mm</t>
  </si>
  <si>
    <t>250 mm</t>
  </si>
  <si>
    <t>400 mm</t>
  </si>
  <si>
    <t>450 mm</t>
  </si>
  <si>
    <t>Generic</t>
  </si>
  <si>
    <t>V lleno (m/s)</t>
  </si>
  <si>
    <t>v real  (m/s)</t>
  </si>
  <si>
    <t>R/Ro</t>
  </si>
  <si>
    <t>Chequeo Tractiva</t>
  </si>
  <si>
    <t>AL123BC-AL127C</t>
  </si>
  <si>
    <t>AL123BC</t>
  </si>
  <si>
    <t>AL127C</t>
  </si>
  <si>
    <t>AL132C-AL142C</t>
  </si>
  <si>
    <t>AL132C</t>
  </si>
  <si>
    <t>AL142C</t>
  </si>
  <si>
    <t>AL204DC-AL198C</t>
  </si>
  <si>
    <t>AL204DC</t>
  </si>
  <si>
    <t>AL198C</t>
  </si>
  <si>
    <t>AL126BC-AL127C</t>
  </si>
  <si>
    <t>AL126BC</t>
  </si>
  <si>
    <t>AL199BC-AL198C</t>
  </si>
  <si>
    <t>AL199BC</t>
  </si>
  <si>
    <t>AL184C-AL256C</t>
  </si>
  <si>
    <t>AL184C</t>
  </si>
  <si>
    <t>AL256C</t>
  </si>
  <si>
    <t>AL175CC-AL184C</t>
  </si>
  <si>
    <t>AL175CC</t>
  </si>
  <si>
    <t>AL253BC-AL132C</t>
  </si>
  <si>
    <t>AL253BC</t>
  </si>
  <si>
    <t>AL131C-AL132C</t>
  </si>
  <si>
    <t>AL131C</t>
  </si>
  <si>
    <t>AL129BC-AL131C</t>
  </si>
  <si>
    <t>AL129BC</t>
  </si>
  <si>
    <t>AL120BC-AL122C</t>
  </si>
  <si>
    <t>AL120BC</t>
  </si>
  <si>
    <t>AL122C</t>
  </si>
  <si>
    <t>AL125C-AL102C</t>
  </si>
  <si>
    <t>AL125C</t>
  </si>
  <si>
    <t>AL102C</t>
  </si>
  <si>
    <t>AL92C-AL93C</t>
  </si>
  <si>
    <t>AL92C</t>
  </si>
  <si>
    <t>AL93C</t>
  </si>
  <si>
    <t>AL131BC-AL130C</t>
  </si>
  <si>
    <t>AL131BC</t>
  </si>
  <si>
    <t>AL130C</t>
  </si>
  <si>
    <t>AL137CC-AL130C</t>
  </si>
  <si>
    <t>AL137CC</t>
  </si>
  <si>
    <t>AL127C-AL130C</t>
  </si>
  <si>
    <t>AL122C-AL123C</t>
  </si>
  <si>
    <t>AL123C</t>
  </si>
  <si>
    <t>AL117BC-AL122C</t>
  </si>
  <si>
    <t>AL117BC</t>
  </si>
  <si>
    <t>AL125BC-AL124C</t>
  </si>
  <si>
    <t>AL125BC</t>
  </si>
  <si>
    <t>AL124C</t>
  </si>
  <si>
    <t>AL91C-AL92C</t>
  </si>
  <si>
    <t>AL91C</t>
  </si>
  <si>
    <t>AL149BC-AL152C</t>
  </si>
  <si>
    <t>AL149BC</t>
  </si>
  <si>
    <t>AL152C</t>
  </si>
  <si>
    <t>AL157C-AL158C</t>
  </si>
  <si>
    <t>AL157C</t>
  </si>
  <si>
    <t>AL158C</t>
  </si>
  <si>
    <t>AL156C-AL157C</t>
  </si>
  <si>
    <t>AL156C</t>
  </si>
  <si>
    <t>AL158C-AL159C</t>
  </si>
  <si>
    <t>AL159C</t>
  </si>
  <si>
    <t>AL160C-AL168C</t>
  </si>
  <si>
    <t>AL160C</t>
  </si>
  <si>
    <t>AL168C</t>
  </si>
  <si>
    <t>AL159C-AL160C</t>
  </si>
  <si>
    <t>AL161C-AL162C</t>
  </si>
  <si>
    <t>AL161C</t>
  </si>
  <si>
    <t>AL162C</t>
  </si>
  <si>
    <t>AL155BC-AL161C</t>
  </si>
  <si>
    <t>AL155BC</t>
  </si>
  <si>
    <t>AL164BC-AL162C</t>
  </si>
  <si>
    <t>AL164BC</t>
  </si>
  <si>
    <t>AL163C-AL160C</t>
  </si>
  <si>
    <t>AL163C</t>
  </si>
  <si>
    <t>AL162C-AL163C</t>
  </si>
  <si>
    <t>AL146BC-AL141C</t>
  </si>
  <si>
    <t>AL146BC</t>
  </si>
  <si>
    <t>AL141C</t>
  </si>
  <si>
    <t>AL141C-AL148C</t>
  </si>
  <si>
    <t>AL148C</t>
  </si>
  <si>
    <t>AL138C-AL141C</t>
  </si>
  <si>
    <t>AL138C</t>
  </si>
  <si>
    <t>AL129CC-AL128C</t>
  </si>
  <si>
    <t>AL129CC</t>
  </si>
  <si>
    <t>AL128C</t>
  </si>
  <si>
    <t>AL144BC-AL177C</t>
  </si>
  <si>
    <t>AL144BC</t>
  </si>
  <si>
    <t>AL177C</t>
  </si>
  <si>
    <t>AL193CC-AL197C</t>
  </si>
  <si>
    <t>AL193CC</t>
  </si>
  <si>
    <t>AL197C</t>
  </si>
  <si>
    <t>AL136C-AL137C</t>
  </si>
  <si>
    <t>AL136C</t>
  </si>
  <si>
    <t>AL137C</t>
  </si>
  <si>
    <t>AL135BC-AL136C</t>
  </si>
  <si>
    <t>AL135BC</t>
  </si>
  <si>
    <t>AL143CC-AL141C</t>
  </si>
  <si>
    <t>AL143CC</t>
  </si>
  <si>
    <t>AL137C-AL138C</t>
  </si>
  <si>
    <t>AL140BC-AL138C</t>
  </si>
  <si>
    <t>AL140BC</t>
  </si>
  <si>
    <t>AL130C-AL142C</t>
  </si>
  <si>
    <t>AL175BC-AL144C</t>
  </si>
  <si>
    <t>AL175BC</t>
  </si>
  <si>
    <t>AL144C</t>
  </si>
  <si>
    <t>AL143C-AL144C</t>
  </si>
  <si>
    <t>AL143C</t>
  </si>
  <si>
    <t>AL144C-AL172C</t>
  </si>
  <si>
    <t>AL172C</t>
  </si>
  <si>
    <t>AL180C-AL181C</t>
  </si>
  <si>
    <t>AL180C</t>
  </si>
  <si>
    <t>AL181C</t>
  </si>
  <si>
    <t>AL176BC-AL185C</t>
  </si>
  <si>
    <t>AL176BC</t>
  </si>
  <si>
    <t>AL185C</t>
  </si>
  <si>
    <t>AL171C-AL153C</t>
  </si>
  <si>
    <t>AL171C</t>
  </si>
  <si>
    <t>AL153C</t>
  </si>
  <si>
    <t>AL172CC-AL171C</t>
  </si>
  <si>
    <t>AL172CC</t>
  </si>
  <si>
    <t>AL133BC-AL150C</t>
  </si>
  <si>
    <t>AL133BC</t>
  </si>
  <si>
    <t>AL150C</t>
  </si>
  <si>
    <t>AL151C-AL152C</t>
  </si>
  <si>
    <t>AL151C</t>
  </si>
  <si>
    <t>AL150C-AL151C</t>
  </si>
  <si>
    <t>AL181C-AL254C</t>
  </si>
  <si>
    <t>AL254C</t>
  </si>
  <si>
    <t>AL172C-AL176C</t>
  </si>
  <si>
    <t>AL176C</t>
  </si>
  <si>
    <t>AL170C-AL169C</t>
  </si>
  <si>
    <t>AL170C</t>
  </si>
  <si>
    <t>AL169C</t>
  </si>
  <si>
    <t>AL177BC-AL176C</t>
  </si>
  <si>
    <t>AL177BC</t>
  </si>
  <si>
    <t>AL5C-AL6C</t>
  </si>
  <si>
    <t>AL5C</t>
  </si>
  <si>
    <t>AL6C</t>
  </si>
  <si>
    <t>AL176C-AL186C</t>
  </si>
  <si>
    <t>AL186C</t>
  </si>
  <si>
    <t>AL152C-AL154C</t>
  </si>
  <si>
    <t>AL154C</t>
  </si>
  <si>
    <t>AL254C-AL179C</t>
  </si>
  <si>
    <t>AL179C</t>
  </si>
  <si>
    <t>AL179C-AL169C</t>
  </si>
  <si>
    <t>AL168C-AL169C</t>
  </si>
  <si>
    <t>AL154C-AL170C</t>
  </si>
  <si>
    <t>AL104CC-AL103C</t>
  </si>
  <si>
    <t>AL104CC</t>
  </si>
  <si>
    <t>AL103C</t>
  </si>
  <si>
    <t>AL112BC-AL103C</t>
  </si>
  <si>
    <t>AL112BC</t>
  </si>
  <si>
    <t>AL103C-AL115C</t>
  </si>
  <si>
    <t>AL115C</t>
  </si>
  <si>
    <t>AL115C-AL111C</t>
  </si>
  <si>
    <t>AL111C</t>
  </si>
  <si>
    <t>AL116BC-AL115C</t>
  </si>
  <si>
    <t>AL116BC</t>
  </si>
  <si>
    <t>AL142C-AL143C</t>
  </si>
  <si>
    <t>AL138BC-AL142C</t>
  </si>
  <si>
    <t>AL138BC</t>
  </si>
  <si>
    <t>AL72C-AL85C</t>
  </si>
  <si>
    <t>AL72C</t>
  </si>
  <si>
    <t>AL85C</t>
  </si>
  <si>
    <t>AL85C-AL103C</t>
  </si>
  <si>
    <t>AL87BC-AL85C</t>
  </si>
  <si>
    <t>AL87BC</t>
  </si>
  <si>
    <t>AL117CC-AL118C</t>
  </si>
  <si>
    <t>AL117CC</t>
  </si>
  <si>
    <t>AL118C</t>
  </si>
  <si>
    <t>AL182C-AL174C</t>
  </si>
  <si>
    <t>AL182C</t>
  </si>
  <si>
    <t>AL174C</t>
  </si>
  <si>
    <t>AL153BC-AL154C</t>
  </si>
  <si>
    <t>AL153BC</t>
  </si>
  <si>
    <t>AL173BC-AL170C</t>
  </si>
  <si>
    <t>AL173BC</t>
  </si>
  <si>
    <t>AL172BC-AL173C</t>
  </si>
  <si>
    <t>AL172BC</t>
  </si>
  <si>
    <t>AL173C</t>
  </si>
  <si>
    <t>AL143BC-AL171C</t>
  </si>
  <si>
    <t>AL143BC</t>
  </si>
  <si>
    <t>AL102BC-AL128C</t>
  </si>
  <si>
    <t>AL102BC</t>
  </si>
  <si>
    <t>AL123C-AL121C</t>
  </si>
  <si>
    <t>AL121C</t>
  </si>
  <si>
    <t>AL128C-AL133C</t>
  </si>
  <si>
    <t>AL133C</t>
  </si>
  <si>
    <t>AL183BC-AL181C</t>
  </si>
  <si>
    <t>AL183BC</t>
  </si>
  <si>
    <t>AL178C-AL179C</t>
  </si>
  <si>
    <t>AL178C</t>
  </si>
  <si>
    <t>AL164C-AL163C</t>
  </si>
  <si>
    <t>AL164C</t>
  </si>
  <si>
    <t>AL106BC-AL105C</t>
  </si>
  <si>
    <t>AL106BC</t>
  </si>
  <si>
    <t>AL105C</t>
  </si>
  <si>
    <t>AL84BC-AL83C</t>
  </si>
  <si>
    <t>AL84BC</t>
  </si>
  <si>
    <t>AL83C</t>
  </si>
  <si>
    <t>AL44BC-AL47C</t>
  </si>
  <si>
    <t>AL44BC</t>
  </si>
  <si>
    <t>AL47C</t>
  </si>
  <si>
    <t>AL45CC-AL47C</t>
  </si>
  <si>
    <t>AL45CC</t>
  </si>
  <si>
    <t>AL43BC-AL41C</t>
  </si>
  <si>
    <t>AL43BC</t>
  </si>
  <si>
    <t>AL41C</t>
  </si>
  <si>
    <t>AL36C-AL65C</t>
  </si>
  <si>
    <t>AL36C</t>
  </si>
  <si>
    <t>AL65C</t>
  </si>
  <si>
    <t>AL34EC-AL36C</t>
  </si>
  <si>
    <t>AL34EC</t>
  </si>
  <si>
    <t>AL73BC-AL77C</t>
  </si>
  <si>
    <t>AL73BC</t>
  </si>
  <si>
    <t>AL77C</t>
  </si>
  <si>
    <t>AL104BC-AL105C</t>
  </si>
  <si>
    <t>AL104BC</t>
  </si>
  <si>
    <t>AL76BC-AL77C</t>
  </si>
  <si>
    <t>AL76BC</t>
  </si>
  <si>
    <t>AL41C-AL47C</t>
  </si>
  <si>
    <t>AL80C-AL81C</t>
  </si>
  <si>
    <t>AL80C</t>
  </si>
  <si>
    <t>AL81C</t>
  </si>
  <si>
    <t>AL79C-AL80C</t>
  </si>
  <si>
    <t>AL79C</t>
  </si>
  <si>
    <t>AL81C-AL82C</t>
  </si>
  <si>
    <t>AL82C</t>
  </si>
  <si>
    <t>AL82C-AL106C</t>
  </si>
  <si>
    <t>AL106C</t>
  </si>
  <si>
    <t>AL76EC-AL82C</t>
  </si>
  <si>
    <t>AL76EC</t>
  </si>
  <si>
    <t>AL41CC-AL37C</t>
  </si>
  <si>
    <t>AL41CC</t>
  </si>
  <si>
    <t>AL37C</t>
  </si>
  <si>
    <t>AL47C-AL56C</t>
  </si>
  <si>
    <t>AL56C</t>
  </si>
  <si>
    <t>AL65BC-AL67C</t>
  </si>
  <si>
    <t>AL65BC</t>
  </si>
  <si>
    <t>AL67C</t>
  </si>
  <si>
    <t>AL75C-AL79C</t>
  </si>
  <si>
    <t>AL75C</t>
  </si>
  <si>
    <t>AL76C-AL75C</t>
  </si>
  <si>
    <t>AL76C</t>
  </si>
  <si>
    <t>AL23C-AL24C</t>
  </si>
  <si>
    <t>AL23C</t>
  </si>
  <si>
    <t>AL24C</t>
  </si>
  <si>
    <t>AL26C-AL25C</t>
  </si>
  <si>
    <t>AL26C</t>
  </si>
  <si>
    <t>AL25C</t>
  </si>
  <si>
    <t>AL24C-AL25C</t>
  </si>
  <si>
    <t>AL33BC-AL32C</t>
  </si>
  <si>
    <t>AL33BC</t>
  </si>
  <si>
    <t>AL32C</t>
  </si>
  <si>
    <t>AL25C-AL28C</t>
  </si>
  <si>
    <t>AL28C</t>
  </si>
  <si>
    <t>AL44CC-AL33C</t>
  </si>
  <si>
    <t>AL44CC</t>
  </si>
  <si>
    <t>AL33C</t>
  </si>
  <si>
    <t>AL82BC-AL83C</t>
  </si>
  <si>
    <t>AL82BC</t>
  </si>
  <si>
    <t>AL22C-AL23C</t>
  </si>
  <si>
    <t>AL22C</t>
  </si>
  <si>
    <t>AL27BC-AL26C</t>
  </si>
  <si>
    <t>AL27BC</t>
  </si>
  <si>
    <t>AL23BC-AL26C</t>
  </si>
  <si>
    <t>AL23BC</t>
  </si>
  <si>
    <t>AL27DC-AL32C</t>
  </si>
  <si>
    <t>AL27DC</t>
  </si>
  <si>
    <t>AL34DC-AL35C</t>
  </si>
  <si>
    <t>AL34DC</t>
  </si>
  <si>
    <t>AL35C</t>
  </si>
  <si>
    <t>AL31C-AL35C</t>
  </si>
  <si>
    <t>AL31C</t>
  </si>
  <si>
    <t>AL75BC-AL74C</t>
  </si>
  <si>
    <t>AL75BC</t>
  </si>
  <si>
    <t>AL74C</t>
  </si>
  <si>
    <t>AL33C-AL36C</t>
  </si>
  <si>
    <t>AL34BC-AL78C</t>
  </si>
  <si>
    <t>AL34BC</t>
  </si>
  <si>
    <t>AL78C</t>
  </si>
  <si>
    <t>AL34CC-AL32C</t>
  </si>
  <si>
    <t>AL34CC</t>
  </si>
  <si>
    <t>AL76DC-AL78C</t>
  </si>
  <si>
    <t>AL76DC</t>
  </si>
  <si>
    <t>AL32C-AL31C</t>
  </si>
  <si>
    <t>AL28C-AL31C</t>
  </si>
  <si>
    <t>AL27CC-AL28C</t>
  </si>
  <si>
    <t>AL27CC</t>
  </si>
  <si>
    <t>AL106C-AL107C</t>
  </si>
  <si>
    <t>AL107C</t>
  </si>
  <si>
    <t>AL94C-AL93C</t>
  </si>
  <si>
    <t>AL94C</t>
  </si>
  <si>
    <t>AL95C-AL94C</t>
  </si>
  <si>
    <t>AL95C</t>
  </si>
  <si>
    <t>AL251BC-AL148C</t>
  </si>
  <si>
    <t>AL251BC</t>
  </si>
  <si>
    <t>AL88C-AL89C</t>
  </si>
  <si>
    <t>AL88C</t>
  </si>
  <si>
    <t>AL89C</t>
  </si>
  <si>
    <t>AL80BC-AL88C</t>
  </si>
  <si>
    <t>AL80BC</t>
  </si>
  <si>
    <t>AL97C-AL96C</t>
  </si>
  <si>
    <t>AL97C</t>
  </si>
  <si>
    <t>AL96C</t>
  </si>
  <si>
    <t>AL98C-AL97C</t>
  </si>
  <si>
    <t>AL98C</t>
  </si>
  <si>
    <t>AL91BC-AL96C</t>
  </si>
  <si>
    <t>AL91BC</t>
  </si>
  <si>
    <t>AL96C-AL95C</t>
  </si>
  <si>
    <t>AL92BC-AL95C</t>
  </si>
  <si>
    <t>AL92BC</t>
  </si>
  <si>
    <t>AL175DC-AL148C</t>
  </si>
  <si>
    <t>AL175DC</t>
  </si>
  <si>
    <t>AL156BC-AL162C</t>
  </si>
  <si>
    <t>AL156BC</t>
  </si>
  <si>
    <t>AL152BC-AL156C</t>
  </si>
  <si>
    <t>AL152BC</t>
  </si>
  <si>
    <t>AL165C-AL166C</t>
  </si>
  <si>
    <t>AL165C</t>
  </si>
  <si>
    <t>AL166C</t>
  </si>
  <si>
    <t>AL167C-AL164C</t>
  </si>
  <si>
    <t>AL167C</t>
  </si>
  <si>
    <t>AL166C-AL167C</t>
  </si>
  <si>
    <t>AL90C-AL91C</t>
  </si>
  <si>
    <t>AL90C</t>
  </si>
  <si>
    <t>AL89C-AL90C</t>
  </si>
  <si>
    <t>AL151BC-AL155C</t>
  </si>
  <si>
    <t>AL151BC</t>
  </si>
  <si>
    <t>AL155C</t>
  </si>
  <si>
    <t>AL154BC-AL159C</t>
  </si>
  <si>
    <t>AL154BC</t>
  </si>
  <si>
    <t>AL155C-AL156C</t>
  </si>
  <si>
    <t>AL56CC-AL66C</t>
  </si>
  <si>
    <t>AL56CC</t>
  </si>
  <si>
    <t>AL66C</t>
  </si>
  <si>
    <t>AL69BC-AL68C</t>
  </si>
  <si>
    <t>AL69BC</t>
  </si>
  <si>
    <t>AL68C</t>
  </si>
  <si>
    <t>AL56C-AL68C</t>
  </si>
  <si>
    <t>AL44C-AL66C</t>
  </si>
  <si>
    <t>AL44C</t>
  </si>
  <si>
    <t>AL36BC-AL66C</t>
  </si>
  <si>
    <t>AL36BC</t>
  </si>
  <si>
    <t>AL108C-AL109C</t>
  </si>
  <si>
    <t>AL108C</t>
  </si>
  <si>
    <t>AL109C</t>
  </si>
  <si>
    <t>AL107C-AL108C</t>
  </si>
  <si>
    <t>AL85BC-AL84C</t>
  </si>
  <si>
    <t>AL85BC</t>
  </si>
  <si>
    <t>AL84C</t>
  </si>
  <si>
    <t>AL72BC-AL68C</t>
  </si>
  <si>
    <t>AL72BC</t>
  </si>
  <si>
    <t>AL37C-AL44C</t>
  </si>
  <si>
    <t>AL66C-AL67C</t>
  </si>
  <si>
    <t>AL89BC-AL98C</t>
  </si>
  <si>
    <t>AL89BC</t>
  </si>
  <si>
    <t>AL104C-AL110C</t>
  </si>
  <si>
    <t>AL104C</t>
  </si>
  <si>
    <t>AL110C</t>
  </si>
  <si>
    <t>AL88BC-AL99C</t>
  </si>
  <si>
    <t>AL88BC</t>
  </si>
  <si>
    <t>AL99C</t>
  </si>
  <si>
    <t>AL99C-AL98C</t>
  </si>
  <si>
    <t>AL90BC-AL97C</t>
  </si>
  <si>
    <t>AL90BC</t>
  </si>
  <si>
    <t>AL67C-AL73C</t>
  </si>
  <si>
    <t>AL73C</t>
  </si>
  <si>
    <t>AL68C-AL67C</t>
  </si>
  <si>
    <t>AL72CC-AL73C</t>
  </si>
  <si>
    <t>AL72CC</t>
  </si>
  <si>
    <t>AL84C-AL104C</t>
  </si>
  <si>
    <t>AL73C-AL84C</t>
  </si>
  <si>
    <t>AL6C-AL7C</t>
  </si>
  <si>
    <t>AL7C</t>
  </si>
  <si>
    <t>AL187C-AL147C</t>
  </si>
  <si>
    <t>AL187C</t>
  </si>
  <si>
    <t>AL147C</t>
  </si>
  <si>
    <t>AL191BC-AL238C</t>
  </si>
  <si>
    <t>AL191BC</t>
  </si>
  <si>
    <t>AL238C</t>
  </si>
  <si>
    <t>AL201BC-AL229C</t>
  </si>
  <si>
    <t>AL201BC</t>
  </si>
  <si>
    <t>AL229C</t>
  </si>
  <si>
    <t>AL240BC-AL239C</t>
  </si>
  <si>
    <t>AL240BC</t>
  </si>
  <si>
    <t>AL239C</t>
  </si>
  <si>
    <t>AL238C-AL239C</t>
  </si>
  <si>
    <t>AL116C-AL117C</t>
  </si>
  <si>
    <t>AL116C</t>
  </si>
  <si>
    <t>AL117C</t>
  </si>
  <si>
    <t>AL112C-AL116C</t>
  </si>
  <si>
    <t>AL112C</t>
  </si>
  <si>
    <t>AL117C-AL119C</t>
  </si>
  <si>
    <t>AL119C</t>
  </si>
  <si>
    <t>AL241CC-AL240C</t>
  </si>
  <si>
    <t>AL241CC</t>
  </si>
  <si>
    <t>AL240C</t>
  </si>
  <si>
    <t>AL136BC-AL134C</t>
  </si>
  <si>
    <t>AL136BC</t>
  </si>
  <si>
    <t>AL134C</t>
  </si>
  <si>
    <t>AL191C-AL192C</t>
  </si>
  <si>
    <t>AL191C</t>
  </si>
  <si>
    <t>AL192C</t>
  </si>
  <si>
    <t>AL190C-AL191C</t>
  </si>
  <si>
    <t>AL190C</t>
  </si>
  <si>
    <t>AL229C-AL242C</t>
  </si>
  <si>
    <t>AL242C</t>
  </si>
  <si>
    <t>AL241DC-AL230C</t>
  </si>
  <si>
    <t>AL241DC</t>
  </si>
  <si>
    <t>AL230C</t>
  </si>
  <si>
    <t>AL228BC-AL230C</t>
  </si>
  <si>
    <t>AL228BC</t>
  </si>
  <si>
    <t>AL189C-AL190C</t>
  </si>
  <si>
    <t>AL189C</t>
  </si>
  <si>
    <t>AL239C-AL194C</t>
  </si>
  <si>
    <t>AL194C</t>
  </si>
  <si>
    <t>AL137BC-AL139C</t>
  </si>
  <si>
    <t>AL137BC</t>
  </si>
  <si>
    <t>AL139C</t>
  </si>
  <si>
    <t>AL188BC-AL190C</t>
  </si>
  <si>
    <t>AL188BC</t>
  </si>
  <si>
    <t>AL193BC-AL192C</t>
  </si>
  <si>
    <t>AL193BC</t>
  </si>
  <si>
    <t>AL49CC-AL55C</t>
  </si>
  <si>
    <t>AL49CC</t>
  </si>
  <si>
    <t>AL55C</t>
  </si>
  <si>
    <t>AL49EC-AL59C</t>
  </si>
  <si>
    <t>AL49EC</t>
  </si>
  <si>
    <t>AL59C</t>
  </si>
  <si>
    <t>AL55C-AL54C</t>
  </si>
  <si>
    <t>AL54C</t>
  </si>
  <si>
    <t>AL59C-AL60C</t>
  </si>
  <si>
    <t>AL60C</t>
  </si>
  <si>
    <t>AL55BC-AL60C</t>
  </si>
  <si>
    <t>AL55BC</t>
  </si>
  <si>
    <t>AL45C-AL58C</t>
  </si>
  <si>
    <t>AL45C</t>
  </si>
  <si>
    <t>AL58C</t>
  </si>
  <si>
    <t>AL252BC-AL57C</t>
  </si>
  <si>
    <t>AL252BC</t>
  </si>
  <si>
    <t>AL57C</t>
  </si>
  <si>
    <t>AL56BC-AL57C</t>
  </si>
  <si>
    <t>AL56BC</t>
  </si>
  <si>
    <t>AL58C-AL59C</t>
  </si>
  <si>
    <t>AL57C-AL58C</t>
  </si>
  <si>
    <t>AL86C-AL87C</t>
  </si>
  <si>
    <t>AL86C</t>
  </si>
  <si>
    <t>AL87C</t>
  </si>
  <si>
    <t>AL71C-AL86C</t>
  </si>
  <si>
    <t>AL71C</t>
  </si>
  <si>
    <t>AL112CC-AL113C</t>
  </si>
  <si>
    <t>AL112CC</t>
  </si>
  <si>
    <t>AL113C</t>
  </si>
  <si>
    <t>AL87DC-AL112C</t>
  </si>
  <si>
    <t>AL87DC</t>
  </si>
  <si>
    <t>AL87C-AL64C</t>
  </si>
  <si>
    <t>AL64C</t>
  </si>
  <si>
    <t>AL252C-AL69C</t>
  </si>
  <si>
    <t>AL252C</t>
  </si>
  <si>
    <t>AL69C</t>
  </si>
  <si>
    <t>AL60C-AL61C</t>
  </si>
  <si>
    <t>AL61C</t>
  </si>
  <si>
    <t>AL69C-AL70C</t>
  </si>
  <si>
    <t>AL70C</t>
  </si>
  <si>
    <t>AL70C-AL71C</t>
  </si>
  <si>
    <t>AL72DC-AL71C</t>
  </si>
  <si>
    <t>AL72DC</t>
  </si>
  <si>
    <t>AL202C-AL203C</t>
  </si>
  <si>
    <t>AL202C</t>
  </si>
  <si>
    <t>AL203C</t>
  </si>
  <si>
    <t>AL199C-AL202C</t>
  </si>
  <si>
    <t>AL199C</t>
  </si>
  <si>
    <t>AL234C-AL233C</t>
  </si>
  <si>
    <t>AL234C</t>
  </si>
  <si>
    <t>AL233C</t>
  </si>
  <si>
    <t>AL203C-AL205C</t>
  </si>
  <si>
    <t>AL205C</t>
  </si>
  <si>
    <t>AL204CC-AL203C</t>
  </si>
  <si>
    <t>AL204CC</t>
  </si>
  <si>
    <t>AL217BC-AL220C</t>
  </si>
  <si>
    <t>AL217BC</t>
  </si>
  <si>
    <t>AL220C</t>
  </si>
  <si>
    <t>AL227C-AL234C</t>
  </si>
  <si>
    <t>AL227C</t>
  </si>
  <si>
    <t>AL220C-AL221C</t>
  </si>
  <si>
    <t>AL221C</t>
  </si>
  <si>
    <t>AL200C-AL199C</t>
  </si>
  <si>
    <t>AL200C</t>
  </si>
  <si>
    <t>AL201CC-AL199C</t>
  </si>
  <si>
    <t>AL201CC</t>
  </si>
  <si>
    <t>AL205BC-AL222C</t>
  </si>
  <si>
    <t>AL205BC</t>
  </si>
  <si>
    <t>AL222C</t>
  </si>
  <si>
    <t>AL218C- AL217C</t>
  </si>
  <si>
    <t>AL218C</t>
  </si>
  <si>
    <t>AL217C</t>
  </si>
  <si>
    <t>AL222C-AL223C</t>
  </si>
  <si>
    <t>AL223C</t>
  </si>
  <si>
    <t>AL223C-AL221C</t>
  </si>
  <si>
    <t>AL217C-AL219C</t>
  </si>
  <si>
    <t>AL219C</t>
  </si>
  <si>
    <t>AL216C-AL215C</t>
  </si>
  <si>
    <t>AL216C</t>
  </si>
  <si>
    <t>AL215C</t>
  </si>
  <si>
    <t>AL205C-AL206C</t>
  </si>
  <si>
    <t>AL206C</t>
  </si>
  <si>
    <t>AL214C-AL213C</t>
  </si>
  <si>
    <t>AL214C</t>
  </si>
  <si>
    <t>AL213C</t>
  </si>
  <si>
    <t>AL215C-AL217C</t>
  </si>
  <si>
    <t>AL213C-AL215C</t>
  </si>
  <si>
    <t>AL246C-AL248C</t>
  </si>
  <si>
    <t>AL246C</t>
  </si>
  <si>
    <t>AL248C</t>
  </si>
  <si>
    <t>AL245BC-AL246C</t>
  </si>
  <si>
    <t>AL245BC</t>
  </si>
  <si>
    <t>AL248C-AL247C</t>
  </si>
  <si>
    <t>AL247C</t>
  </si>
  <si>
    <t>AL233BC-AL236C</t>
  </si>
  <si>
    <t>AL233BC</t>
  </si>
  <si>
    <t>AL236C</t>
  </si>
  <si>
    <t>AL234BC-AL235C</t>
  </si>
  <si>
    <t>AL234BC</t>
  </si>
  <si>
    <t>AL235C</t>
  </si>
  <si>
    <t>AL241BC-AL243C</t>
  </si>
  <si>
    <t>AL241BC</t>
  </si>
  <si>
    <t>AL243C</t>
  </si>
  <si>
    <t>AL240C-AL242C</t>
  </si>
  <si>
    <t>AL243C-AL244C</t>
  </si>
  <si>
    <t>AL244C</t>
  </si>
  <si>
    <t>AL245C-AL235C</t>
  </si>
  <si>
    <t>AL245C</t>
  </si>
  <si>
    <t>AL244C-AL245C</t>
  </si>
  <si>
    <t>AL195C-AL193C</t>
  </si>
  <si>
    <t>AL195C</t>
  </si>
  <si>
    <t>AL193C</t>
  </si>
  <si>
    <t>AL251C-AL195C</t>
  </si>
  <si>
    <t>AL251C</t>
  </si>
  <si>
    <t>AL193C-AL201C</t>
  </si>
  <si>
    <t>AL201C</t>
  </si>
  <si>
    <t>AL228C-AL227C</t>
  </si>
  <si>
    <t>AL228C</t>
  </si>
  <si>
    <t>AL201C-AL228C</t>
  </si>
  <si>
    <t>AL231C-AL223C</t>
  </si>
  <si>
    <t>AL231C</t>
  </si>
  <si>
    <t>AL202BC-AL227C</t>
  </si>
  <si>
    <t>AL202BC</t>
  </si>
  <si>
    <t>AL145BC-AL146C</t>
  </si>
  <si>
    <t>AL145BC</t>
  </si>
  <si>
    <t>AL146C</t>
  </si>
  <si>
    <t>AL146C-AL251C</t>
  </si>
  <si>
    <t>AL188CC-AL251C</t>
  </si>
  <si>
    <t>AL188CC</t>
  </si>
  <si>
    <t>AL49DC-AL45C</t>
  </si>
  <si>
    <t>AL49DC</t>
  </si>
  <si>
    <t>AL204BC-AL208C</t>
  </si>
  <si>
    <t>AL204BC</t>
  </si>
  <si>
    <t>AL208C</t>
  </si>
  <si>
    <t>AL12BC-AL11C</t>
  </si>
  <si>
    <t>AL12BC</t>
  </si>
  <si>
    <t>AL11C</t>
  </si>
  <si>
    <t>AL27C-AL30C</t>
  </si>
  <si>
    <t>AL27C</t>
  </si>
  <si>
    <t>AL30C</t>
  </si>
  <si>
    <t>AL4C-AL9C</t>
  </si>
  <si>
    <t>AL4C</t>
  </si>
  <si>
    <t>AL9C</t>
  </si>
  <si>
    <t>AL38C-AL40C</t>
  </si>
  <si>
    <t>AL38C</t>
  </si>
  <si>
    <t>AL40C</t>
  </si>
  <si>
    <t>AL16C-AL17C</t>
  </si>
  <si>
    <t>AL16C</t>
  </si>
  <si>
    <t>AL17C</t>
  </si>
  <si>
    <t>AL211C-AL210C</t>
  </si>
  <si>
    <t>AL211C</t>
  </si>
  <si>
    <t>AL210C</t>
  </si>
  <si>
    <t>AL147BC-AL146C</t>
  </si>
  <si>
    <t>AL147BC</t>
  </si>
  <si>
    <t>AL208C-AL211C</t>
  </si>
  <si>
    <t>AL37CC-AL38C</t>
  </si>
  <si>
    <t>AL37CC</t>
  </si>
  <si>
    <t>AL17C-AL14C</t>
  </si>
  <si>
    <t>AL14C</t>
  </si>
  <si>
    <t>AL208BC-AL183C</t>
  </si>
  <si>
    <t>AL208BC</t>
  </si>
  <si>
    <t>AL183C</t>
  </si>
  <si>
    <t>AL48C-AL46C</t>
  </si>
  <si>
    <t>AL48C</t>
  </si>
  <si>
    <t>AL46C</t>
  </si>
  <si>
    <t>AL50CC-AL51C</t>
  </si>
  <si>
    <t>AL50CC</t>
  </si>
  <si>
    <t>AL51C</t>
  </si>
  <si>
    <t>AL43C-AL42C</t>
  </si>
  <si>
    <t>AL43C</t>
  </si>
  <si>
    <t>AL42C</t>
  </si>
  <si>
    <t>AL40C-AL42C</t>
  </si>
  <si>
    <t>AL213BC-AL212C</t>
  </si>
  <si>
    <t>AL213BC</t>
  </si>
  <si>
    <t>AL212C</t>
  </si>
  <si>
    <t>AL205CC-AL211C</t>
  </si>
  <si>
    <t>AL205CC</t>
  </si>
  <si>
    <t>AL8BC-AL4C</t>
  </si>
  <si>
    <t>AL8BC</t>
  </si>
  <si>
    <t>AL50BC-AL48C</t>
  </si>
  <si>
    <t>AL50BC</t>
  </si>
  <si>
    <t>AL41BC-AL40C</t>
  </si>
  <si>
    <t>AL41BC</t>
  </si>
  <si>
    <t>AL49BC-AL48C</t>
  </si>
  <si>
    <t>AL49BC</t>
  </si>
  <si>
    <t>AL50DC-AL52C</t>
  </si>
  <si>
    <t>AL50DC</t>
  </si>
  <si>
    <t>AL52C</t>
  </si>
  <si>
    <t>AL8C-AL10C</t>
  </si>
  <si>
    <t>AL8C</t>
  </si>
  <si>
    <t>AL10C</t>
  </si>
  <si>
    <t>AL30C-AL29C</t>
  </si>
  <si>
    <t>AL29C</t>
  </si>
  <si>
    <t>AL29C-AL38C</t>
  </si>
  <si>
    <t>AL43CC-AL48C</t>
  </si>
  <si>
    <t>AL43CC</t>
  </si>
  <si>
    <t>AL33DC-AL30C</t>
  </si>
  <si>
    <t>AL33DC</t>
  </si>
  <si>
    <t>AL26BC-AL29C</t>
  </si>
  <si>
    <t>AL26BC</t>
  </si>
  <si>
    <t>AL50C-AL55C</t>
  </si>
  <si>
    <t>AL50C</t>
  </si>
  <si>
    <t>AL7C-AL8C</t>
  </si>
  <si>
    <t>AL37BC-AL30C</t>
  </si>
  <si>
    <t>AL37BC</t>
  </si>
  <si>
    <t>AL22BC-AL29C</t>
  </si>
  <si>
    <t>AL22BC</t>
  </si>
  <si>
    <t>AL12C-AL14C</t>
  </si>
  <si>
    <t>AL12C</t>
  </si>
  <si>
    <t>AL9C-AL11C</t>
  </si>
  <si>
    <t>AL1C-AL2C</t>
  </si>
  <si>
    <t>AL1C</t>
  </si>
  <si>
    <t>AL2C</t>
  </si>
  <si>
    <t>AL14C-AL13C</t>
  </si>
  <si>
    <t>AL13C</t>
  </si>
  <si>
    <t>AL116CC-AL114C</t>
  </si>
  <si>
    <t>AL116CC</t>
  </si>
  <si>
    <t>AL114C</t>
  </si>
  <si>
    <t>AL11C-AL13C</t>
  </si>
  <si>
    <t>AL10BC-AL9C</t>
  </si>
  <si>
    <t>AL10BC</t>
  </si>
  <si>
    <t>AL10C-AL12C</t>
  </si>
  <si>
    <t>AL45BC-AL43C</t>
  </si>
  <si>
    <t>AL45BC</t>
  </si>
  <si>
    <t>AL2C-AL3C</t>
  </si>
  <si>
    <t>AL3C</t>
  </si>
  <si>
    <t>AL3C-AL4C</t>
  </si>
  <si>
    <t>AL255C-AL174C</t>
  </si>
  <si>
    <t>AL255C</t>
  </si>
  <si>
    <t>AL15C-AL18C</t>
  </si>
  <si>
    <t>AL15C</t>
  </si>
  <si>
    <t>AL18C</t>
  </si>
  <si>
    <t>AL18C-AL19C</t>
  </si>
  <si>
    <t>AL19C</t>
  </si>
  <si>
    <t>AL93C-AL100C</t>
  </si>
  <si>
    <t>AL100C</t>
  </si>
  <si>
    <t>AL169C-AL255C</t>
  </si>
  <si>
    <t>AL13C-AL15C</t>
  </si>
  <si>
    <t>AL19C-AL20C</t>
  </si>
  <si>
    <t>AL20C</t>
  </si>
  <si>
    <t>AL256C-AL177C</t>
  </si>
  <si>
    <t>AL177C-AL198C</t>
  </si>
  <si>
    <t>AL148C-AL196C</t>
  </si>
  <si>
    <t>AL196C</t>
  </si>
  <si>
    <t>AL196C-AL197C</t>
  </si>
  <si>
    <t>AL197C-AL256C</t>
  </si>
  <si>
    <t>AL100C-AL101C</t>
  </si>
  <si>
    <t>AL101C</t>
  </si>
  <si>
    <t>AL233C-AL232C</t>
  </si>
  <si>
    <t>AL232C</t>
  </si>
  <si>
    <t>AL35C-AL74C</t>
  </si>
  <si>
    <t>AL46C-AL51C</t>
  </si>
  <si>
    <t>AL51C-AL21C</t>
  </si>
  <si>
    <t>AL21C</t>
  </si>
  <si>
    <t>AL74C-AL78C</t>
  </si>
  <si>
    <t>AL102C-AL126C</t>
  </si>
  <si>
    <t>AL126C</t>
  </si>
  <si>
    <t>AL78C-AL65C</t>
  </si>
  <si>
    <t>AL42C-AL46C</t>
  </si>
  <si>
    <t>AL101C-AL102C</t>
  </si>
  <si>
    <t>AL250C</t>
  </si>
  <si>
    <t>Entrada</t>
  </si>
  <si>
    <t>AL207C-AL186C</t>
  </si>
  <si>
    <t>AL207C</t>
  </si>
  <si>
    <t>AL77C-AL83C</t>
  </si>
  <si>
    <t>AL83C-AL105C</t>
  </si>
  <si>
    <t>AL105C-AL109C</t>
  </si>
  <si>
    <t>AL65C-AL77C</t>
  </si>
  <si>
    <t>AL235C-AL236C</t>
  </si>
  <si>
    <t>AL236C-AL247C</t>
  </si>
  <si>
    <t>AL247C-AL250C</t>
  </si>
  <si>
    <t>AL63C-AL64C</t>
  </si>
  <si>
    <t>AL63C</t>
  </si>
  <si>
    <t>AL64C-AL113C</t>
  </si>
  <si>
    <t>AL140C-AL145C</t>
  </si>
  <si>
    <t>AL140C</t>
  </si>
  <si>
    <t>AL145C</t>
  </si>
  <si>
    <t>AL62C-AL63C</t>
  </si>
  <si>
    <t>AL62C</t>
  </si>
  <si>
    <t>AL61C-AL62C</t>
  </si>
  <si>
    <t>AL110C-AL111C</t>
  </si>
  <si>
    <t>AL145C-AL147C</t>
  </si>
  <si>
    <t>AL134C-AL139C</t>
  </si>
  <si>
    <t>AL135C-AL134C</t>
  </si>
  <si>
    <t>AL135C</t>
  </si>
  <si>
    <t>AL120C-AL135C</t>
  </si>
  <si>
    <t>AL120C</t>
  </si>
  <si>
    <t>AL119C-AL120C</t>
  </si>
  <si>
    <t>AL113C-AL114C</t>
  </si>
  <si>
    <t>AL114C-AL119C</t>
  </si>
  <si>
    <t>AL139C-AL140C</t>
  </si>
  <si>
    <t>AL54C-AL61C</t>
  </si>
  <si>
    <t>AL21C-AL52C</t>
  </si>
  <si>
    <t>AL198C-AL207C</t>
  </si>
  <si>
    <t>AL20C-AL21C</t>
  </si>
  <si>
    <t>AL52C-AL53C</t>
  </si>
  <si>
    <t>AL53C</t>
  </si>
  <si>
    <t>AL230C-AL235C</t>
  </si>
  <si>
    <t>AL242C-AL230C</t>
  </si>
  <si>
    <t>AL109C-AL110C</t>
  </si>
  <si>
    <t>AL188C-AL192C</t>
  </si>
  <si>
    <t>AL188C</t>
  </si>
  <si>
    <t>AL192C-AL194C</t>
  </si>
  <si>
    <t>AL53C-AL54C</t>
  </si>
  <si>
    <t>AL194C-AL242C</t>
  </si>
  <si>
    <t>AL147C-AL188C</t>
  </si>
  <si>
    <t>AL185C-AL186C</t>
  </si>
  <si>
    <t>AL174C-AL185C</t>
  </si>
  <si>
    <t>AL126C-AL129C</t>
  </si>
  <si>
    <t>AL129C</t>
  </si>
  <si>
    <t>AL153C-AL173C</t>
  </si>
  <si>
    <t>AL173C-AL174C</t>
  </si>
  <si>
    <t>AL129C-AL253C</t>
  </si>
  <si>
    <t>AL253C</t>
  </si>
  <si>
    <t>AL133C-AL149C</t>
  </si>
  <si>
    <t>AL149C</t>
  </si>
  <si>
    <t>AL149C-AL153C</t>
  </si>
  <si>
    <t>AL253C-AL133C</t>
  </si>
  <si>
    <t>AL124C-AL126C</t>
  </si>
  <si>
    <t>AL121C-AL124C</t>
  </si>
  <si>
    <t>AL118C-AL121C</t>
  </si>
  <si>
    <t>AL111C-AL118C</t>
  </si>
  <si>
    <t>AL237C-AL249C</t>
  </si>
  <si>
    <t>AL237C</t>
  </si>
  <si>
    <t>AL249C</t>
  </si>
  <si>
    <t>500 mm</t>
  </si>
  <si>
    <t>AL232C-AL237C</t>
  </si>
  <si>
    <t>AL221C-AL232C</t>
  </si>
  <si>
    <t>AL219C-AL221C</t>
  </si>
  <si>
    <t>AL206C-AL219C</t>
  </si>
  <si>
    <t>AL212C-AL206C</t>
  </si>
  <si>
    <t>AL210C-AL212C</t>
  </si>
  <si>
    <t>AL186C-AL183C</t>
  </si>
  <si>
    <t>AL183C-AL209C</t>
  </si>
  <si>
    <t>AL209C</t>
  </si>
  <si>
    <t>AL209C-AL210C</t>
  </si>
  <si>
    <t>AL250C-AL257C</t>
  </si>
  <si>
    <t>AL257C</t>
  </si>
  <si>
    <t>AL257C-Entrada</t>
  </si>
  <si>
    <t>AL249C-AL257C</t>
  </si>
  <si>
    <t>Chequeo velocidad</t>
  </si>
  <si>
    <t>Longitud (m)</t>
  </si>
  <si>
    <t>Qp</t>
  </si>
  <si>
    <t>K1</t>
  </si>
  <si>
    <t>Qmd</t>
  </si>
  <si>
    <t>K2</t>
  </si>
  <si>
    <t>Qmh</t>
  </si>
  <si>
    <t>Q alc</t>
  </si>
  <si>
    <t>Perdidas de caudal</t>
  </si>
  <si>
    <t>Qm</t>
  </si>
  <si>
    <t>lt/hab/dia</t>
  </si>
  <si>
    <t>lt/seg</t>
  </si>
  <si>
    <t>habit</t>
  </si>
  <si>
    <t>lt/seg/habit</t>
  </si>
  <si>
    <t>Qunitario</t>
  </si>
  <si>
    <t>Densidad poblacional</t>
  </si>
  <si>
    <t>habit/vivienda</t>
  </si>
  <si>
    <t>PARAMETROS DE DISEÑO</t>
  </si>
  <si>
    <t>Coeficiente de retorno</t>
  </si>
  <si>
    <t>lt/s/km</t>
  </si>
  <si>
    <t>Qdiseño alcantarillado</t>
  </si>
  <si>
    <t>kilometros de red aporte</t>
  </si>
  <si>
    <t>km</t>
  </si>
  <si>
    <t>l/s</t>
  </si>
  <si>
    <t>TRAMO</t>
  </si>
  <si>
    <t>BUZON INICIAL</t>
  </si>
  <si>
    <t>Cota de Fondo</t>
  </si>
  <si>
    <t>BUZON FINAL</t>
  </si>
  <si>
    <t>Cota de fondo</t>
  </si>
  <si>
    <t>Pendiente Construida (%)</t>
  </si>
  <si>
    <t>diametro efectivo (mm)</t>
  </si>
  <si>
    <t>Diametro (m)</t>
  </si>
  <si>
    <t>Caudal del Tramo (l/s)</t>
  </si>
  <si>
    <t>Q tubo lleno (l/s)</t>
  </si>
  <si>
    <t>T lleno (kg/cm2)</t>
  </si>
  <si>
    <t>t real (kg/cm2)</t>
  </si>
  <si>
    <t>Dotación (RNE)</t>
  </si>
  <si>
    <t>caudal m3/s</t>
  </si>
  <si>
    <t xml:space="preserve">Nº Viviendas </t>
  </si>
  <si>
    <t>Tasa de Crecimiento</t>
  </si>
  <si>
    <t>hab</t>
  </si>
  <si>
    <t>viviendas</t>
  </si>
  <si>
    <t>lt/seg/viviend</t>
  </si>
  <si>
    <t>TECHO PROPIO</t>
  </si>
  <si>
    <t>densidad pob</t>
  </si>
  <si>
    <t>hab/ha</t>
  </si>
  <si>
    <t>poblacion</t>
  </si>
  <si>
    <t>area aporte</t>
  </si>
  <si>
    <t>ha</t>
  </si>
  <si>
    <t>UAP</t>
  </si>
  <si>
    <t>Q</t>
  </si>
  <si>
    <t>Alborada</t>
  </si>
  <si>
    <t>expansion alborada</t>
  </si>
  <si>
    <t>(546 VIVIENDAS)</t>
  </si>
  <si>
    <t>-</t>
  </si>
  <si>
    <t>300 viviendas</t>
  </si>
  <si>
    <t>alborada + expansion</t>
  </si>
  <si>
    <t>Q (l/s)</t>
  </si>
  <si>
    <t>URB</t>
  </si>
  <si>
    <t>Caudal de infiltración</t>
  </si>
  <si>
    <t>UBICACIÓN</t>
  </si>
  <si>
    <t>Altura</t>
  </si>
  <si>
    <t>Cota de Terreno</t>
  </si>
  <si>
    <t>RESULTADOS</t>
  </si>
  <si>
    <t>CAUDAL</t>
  </si>
  <si>
    <t>DIAMETROS</t>
  </si>
  <si>
    <t>LOTES</t>
  </si>
  <si>
    <t>PARCIAL</t>
  </si>
  <si>
    <t>ACUMULADO</t>
  </si>
  <si>
    <t>Diametro del Tubo</t>
  </si>
  <si>
    <t>Población Actual 2014</t>
  </si>
  <si>
    <t>%</t>
  </si>
  <si>
    <t>BZ432 ex</t>
  </si>
  <si>
    <t>Caudal del Tramo (l/s)         mín 1,5 l/s</t>
  </si>
  <si>
    <t>Diametro Nominal (mm)</t>
  </si>
  <si>
    <t>Diametro Exterior (mm)</t>
  </si>
  <si>
    <t>Diametro          Interior (mm)</t>
  </si>
  <si>
    <t>Longitud Total       (m)</t>
  </si>
  <si>
    <t>Longitud Campana (m)</t>
  </si>
  <si>
    <t>Longitud Util                 (m)</t>
  </si>
  <si>
    <t>CALCULO DE CAUDAL DE BOMBEO Y CAPACIDAD DE ALMACENAMIENTO DE LA CAMARA HUMEDA</t>
  </si>
  <si>
    <t>Cálculos:</t>
  </si>
  <si>
    <t>Caudal promedio:</t>
  </si>
  <si>
    <t>Caudal máximo:</t>
  </si>
  <si>
    <t>% del Caudal Promedio (50% u otro)</t>
  </si>
  <si>
    <t>Caudal mínimo:</t>
  </si>
  <si>
    <t>Coeficiente de Variación Horaria (k2) :</t>
  </si>
  <si>
    <t>Período de Retención Máximo (t1)</t>
  </si>
  <si>
    <t>min</t>
  </si>
  <si>
    <t>Relación Qmc / Qmín, (K)</t>
  </si>
  <si>
    <t>Coeficiente de cálculo a' = t1 / t</t>
  </si>
  <si>
    <t>a =</t>
  </si>
  <si>
    <t>b =</t>
  </si>
  <si>
    <t>c =</t>
  </si>
  <si>
    <t>Metodo grafico</t>
  </si>
  <si>
    <t>Insertar valores a, b, c </t>
  </si>
  <si>
    <t xml:space="preserve">a = </t>
  </si>
  <si>
    <t xml:space="preserve">b = </t>
  </si>
  <si>
    <t xml:space="preserve">c = </t>
  </si>
  <si>
    <t>en celdas C5, E5 y G5 respectivamente</t>
  </si>
  <si>
    <t>Soluciones  (cruce con eje X) </t>
  </si>
  <si>
    <t>X</t>
  </si>
  <si>
    <t>f(X)</t>
  </si>
  <si>
    <t>Raíces de la ecuación cuadrática:</t>
  </si>
  <si>
    <t xml:space="preserve"> K'1 =</t>
  </si>
  <si>
    <t xml:space="preserve"> K'2 =</t>
  </si>
  <si>
    <t xml:space="preserve"> K' =</t>
  </si>
  <si>
    <t>(*)</t>
  </si>
  <si>
    <t>NOTA (*): Se recomienda tomar como resultado la raíz de menor valor por razones económicas.</t>
  </si>
  <si>
    <t>Caudal mínimo de Contribución</t>
  </si>
  <si>
    <t>Caudal máximo de Contribución</t>
  </si>
  <si>
    <t>Caudal de Bombeo</t>
  </si>
  <si>
    <t>Volumen útil de la Cámara de Bombeo</t>
  </si>
  <si>
    <t>m3</t>
  </si>
  <si>
    <t>Tiempo Mínimo de Arranque</t>
  </si>
  <si>
    <t>min.</t>
  </si>
  <si>
    <t>Tiempo Máximo de Arranque</t>
  </si>
  <si>
    <t>Si r =</t>
  </si>
  <si>
    <t>mts</t>
  </si>
  <si>
    <t>h=</t>
  </si>
  <si>
    <t>=</t>
  </si>
  <si>
    <t xml:space="preserve">l/s      </t>
  </si>
  <si>
    <t>Según la ecuación cuadrática: K' (K - a') + K' (a' - K²) + K (K-1) (1 + a') = 0</t>
  </si>
  <si>
    <t>Coeficiente de Variación Diaria    (k1) :</t>
  </si>
  <si>
    <t>% del Caudal Máximo     (15% u otro)</t>
  </si>
  <si>
    <t>Período de Retención Mínimo  ( t )</t>
  </si>
  <si>
    <t>Desarrollando y adoptando constantes para calcular la determinante (b² &gt; 4ac)</t>
  </si>
  <si>
    <t>&gt;</t>
  </si>
  <si>
    <t>Dimenciones de la cámara humeda = V = π*r2*h</t>
  </si>
  <si>
    <t>Tiempo mínimo de retención</t>
  </si>
  <si>
    <t>Tiempo mínimo de bombeo</t>
  </si>
  <si>
    <t>BZ P 01</t>
  </si>
  <si>
    <t>BZ P 02</t>
  </si>
  <si>
    <t>BZ P 03</t>
  </si>
  <si>
    <t>BZ P 04</t>
  </si>
  <si>
    <t>BZ P 05</t>
  </si>
  <si>
    <t>BZ P 06</t>
  </si>
  <si>
    <t>BZ P 07</t>
  </si>
  <si>
    <t>BZ P 08</t>
  </si>
  <si>
    <t>BZ P 09</t>
  </si>
  <si>
    <t>BZ P 10</t>
  </si>
  <si>
    <t>BZ P 11</t>
  </si>
  <si>
    <t>BZ P 12</t>
  </si>
  <si>
    <t>BZ P 13</t>
  </si>
  <si>
    <t>BZ P 14</t>
  </si>
  <si>
    <t>BZ P 15</t>
  </si>
  <si>
    <t>AV TARAPACA</t>
  </si>
  <si>
    <t>CDR</t>
  </si>
  <si>
    <r>
      <t xml:space="preserve">1. </t>
    </r>
    <r>
      <rPr>
        <b/>
        <u/>
        <sz val="10"/>
        <rFont val="Arial Narrow"/>
        <family val="2"/>
      </rPr>
      <t>Caudales de Contribución</t>
    </r>
  </si>
  <si>
    <r>
      <t xml:space="preserve">2. </t>
    </r>
    <r>
      <rPr>
        <b/>
        <u/>
        <sz val="10"/>
        <rFont val="Arial Narrow"/>
        <family val="2"/>
      </rPr>
      <t>Caudal Mínimo</t>
    </r>
  </si>
  <si>
    <r>
      <t>3.</t>
    </r>
    <r>
      <rPr>
        <b/>
        <u/>
        <sz val="10"/>
        <rFont val="Arial Narrow"/>
        <family val="2"/>
      </rPr>
      <t>Coeficientes de variación de caudal</t>
    </r>
  </si>
  <si>
    <r>
      <t xml:space="preserve">4. </t>
    </r>
    <r>
      <rPr>
        <b/>
        <u/>
        <sz val="10"/>
        <rFont val="Arial Narrow"/>
        <family val="2"/>
      </rPr>
      <t>Periodo de Retención</t>
    </r>
  </si>
  <si>
    <r>
      <t xml:space="preserve">5. </t>
    </r>
    <r>
      <rPr>
        <b/>
        <u/>
        <sz val="10"/>
        <rFont val="Arial Narrow"/>
        <family val="2"/>
      </rPr>
      <t>Cálculos</t>
    </r>
  </si>
  <si>
    <r>
      <t>Resolucion de Ecuaciones cuadraticas ax</t>
    </r>
    <r>
      <rPr>
        <b/>
        <vertAlign val="superscript"/>
        <sz val="10"/>
        <rFont val="Arial Narrow"/>
        <family val="2"/>
      </rPr>
      <t>2</t>
    </r>
    <r>
      <rPr>
        <b/>
        <sz val="10"/>
        <rFont val="Arial Narrow"/>
        <family val="2"/>
      </rPr>
      <t xml:space="preserve"> + bx +c = 0</t>
    </r>
  </si>
  <si>
    <r>
      <t>X</t>
    </r>
    <r>
      <rPr>
        <b/>
        <vertAlign val="subscript"/>
        <sz val="10"/>
        <rFont val="Arial Narrow"/>
        <family val="2"/>
      </rPr>
      <t>1</t>
    </r>
    <r>
      <rPr>
        <b/>
        <sz val="10"/>
        <rFont val="Arial Narrow"/>
        <family val="2"/>
      </rPr>
      <t xml:space="preserve"> =</t>
    </r>
  </si>
  <si>
    <r>
      <t>X</t>
    </r>
    <r>
      <rPr>
        <vertAlign val="sub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 xml:space="preserve"> =</t>
    </r>
  </si>
  <si>
    <r>
      <t>Tabulacion</t>
    </r>
    <r>
      <rPr>
        <sz val="10"/>
        <color indexed="8"/>
        <rFont val="Arial Narrow"/>
        <family val="2"/>
      </rPr>
      <t xml:space="preserve"> </t>
    </r>
  </si>
  <si>
    <r>
      <t xml:space="preserve">6. </t>
    </r>
    <r>
      <rPr>
        <b/>
        <u/>
        <sz val="10"/>
        <color indexed="8"/>
        <rFont val="Arial Narrow"/>
        <family val="2"/>
      </rPr>
      <t>Resumen</t>
    </r>
  </si>
  <si>
    <t>Diseño Caudal de bombeo, capacidad de almacenamiento y dimensionamiento de la cámara húmeda</t>
  </si>
  <si>
    <t>DESARENADOR</t>
  </si>
  <si>
    <t>Diseño y dimensionamiento del desarenador</t>
  </si>
  <si>
    <r>
      <t xml:space="preserve">1. </t>
    </r>
    <r>
      <rPr>
        <b/>
        <u/>
        <sz val="10"/>
        <rFont val="Arial Narrow"/>
        <family val="2"/>
      </rPr>
      <t>Caudal de diseño</t>
    </r>
  </si>
  <si>
    <t>m3/s</t>
  </si>
  <si>
    <r>
      <t xml:space="preserve">2. </t>
    </r>
    <r>
      <rPr>
        <b/>
        <u/>
        <sz val="10"/>
        <rFont val="Arial Narrow"/>
        <family val="2"/>
      </rPr>
      <t>velocidad del flujo en el tanque (0.10 m/s a 0.40 m/s)</t>
    </r>
  </si>
  <si>
    <t>m/s</t>
  </si>
  <si>
    <t>Velocidad Asumida</t>
  </si>
  <si>
    <t>Caudal de salida en colec.</t>
  </si>
  <si>
    <r>
      <t xml:space="preserve">3. </t>
    </r>
    <r>
      <rPr>
        <b/>
        <u/>
        <sz val="10"/>
        <rFont val="Arial Narrow"/>
        <family val="2"/>
      </rPr>
      <t>Relacion base, altura</t>
    </r>
  </si>
  <si>
    <t>m</t>
  </si>
  <si>
    <t>Altura calculada</t>
  </si>
  <si>
    <t>Base Asumienda</t>
  </si>
  <si>
    <r>
      <t xml:space="preserve">4. </t>
    </r>
    <r>
      <rPr>
        <b/>
        <u/>
        <sz val="10"/>
        <rFont val="Arial Narrow"/>
        <family val="2"/>
      </rPr>
      <t>Cálculo de la velocidad de caída w</t>
    </r>
  </si>
  <si>
    <t>Diametro de la particula</t>
  </si>
  <si>
    <t>mm</t>
  </si>
  <si>
    <t>Por Arkhangelski</t>
  </si>
  <si>
    <t>Por Stokes y Serello</t>
  </si>
  <si>
    <t>Por Owens</t>
  </si>
  <si>
    <t>Por sScotti - Foglieni</t>
  </si>
  <si>
    <r>
      <t xml:space="preserve">5. </t>
    </r>
    <r>
      <rPr>
        <b/>
        <u/>
        <sz val="10"/>
        <rFont val="Arial Narrow"/>
        <family val="2"/>
      </rPr>
      <t>Longitud del desarenador</t>
    </r>
  </si>
  <si>
    <t>Longitud</t>
  </si>
  <si>
    <r>
      <t xml:space="preserve">6. </t>
    </r>
    <r>
      <rPr>
        <b/>
        <u/>
        <sz val="10"/>
        <rFont val="Arial Narrow"/>
        <family val="2"/>
      </rPr>
      <t>Tiempo de sedimentación t</t>
    </r>
  </si>
  <si>
    <t>Tiempo</t>
  </si>
  <si>
    <t>s</t>
  </si>
  <si>
    <t>Longitud de transicion</t>
  </si>
  <si>
    <r>
      <t xml:space="preserve">7. </t>
    </r>
    <r>
      <rPr>
        <b/>
        <u/>
        <sz val="10"/>
        <rFont val="Arial Narrow"/>
        <family val="2"/>
      </rPr>
      <t>Longitud de Transicion Lt</t>
    </r>
  </si>
  <si>
    <t>Población 2024</t>
  </si>
  <si>
    <t>Caudal de Diseño</t>
  </si>
  <si>
    <t>habit/Viv.</t>
  </si>
  <si>
    <t>lt/seg/Viv</t>
  </si>
  <si>
    <t>CAMARA DE BOMBEO DE AGUAS RESIDUALES</t>
  </si>
  <si>
    <t>Potencia de Bomba</t>
  </si>
  <si>
    <t>Q = Caudal de bombeo</t>
  </si>
  <si>
    <t>l/seg</t>
  </si>
  <si>
    <t>Perdida de carga por fricción:</t>
  </si>
  <si>
    <t>Donde:</t>
  </si>
  <si>
    <t>Perdidas de carga Local</t>
  </si>
  <si>
    <t>Accesorios</t>
  </si>
  <si>
    <t>Cantidad</t>
  </si>
  <si>
    <t>K</t>
  </si>
  <si>
    <t>Total</t>
  </si>
  <si>
    <t>Válvula de retención</t>
  </si>
  <si>
    <t xml:space="preserve">Válvula de compueta </t>
  </si>
  <si>
    <t>Unión de desmontaje</t>
  </si>
  <si>
    <t xml:space="preserve">Tee </t>
  </si>
  <si>
    <t>Perdida local k*v^2/2*g</t>
  </si>
  <si>
    <t>Altura dinamica total:</t>
  </si>
  <si>
    <t>Altura de Succión :</t>
  </si>
  <si>
    <t>Atura de Impulsión :</t>
  </si>
  <si>
    <t>Perdidas de carga Local:</t>
  </si>
  <si>
    <t>HDT :</t>
  </si>
  <si>
    <t xml:space="preserve">Entonces :  </t>
  </si>
  <si>
    <r>
      <t>P</t>
    </r>
    <r>
      <rPr>
        <b/>
        <i/>
        <sz val="8"/>
        <color indexed="8"/>
        <rFont val="Calibri"/>
        <family val="2"/>
      </rPr>
      <t xml:space="preserve">ot.BOMBA </t>
    </r>
    <r>
      <rPr>
        <b/>
        <i/>
        <sz val="11"/>
        <color indexed="8"/>
        <rFont val="Calibri"/>
        <family val="2"/>
      </rPr>
      <t xml:space="preserve"> =</t>
    </r>
  </si>
  <si>
    <t>HP</t>
  </si>
  <si>
    <r>
      <t>P</t>
    </r>
    <r>
      <rPr>
        <b/>
        <i/>
        <sz val="8"/>
        <color indexed="8"/>
        <rFont val="Calibri"/>
        <family val="2"/>
      </rPr>
      <t>ot.MOTOR</t>
    </r>
    <r>
      <rPr>
        <b/>
        <i/>
        <sz val="6"/>
        <color indexed="8"/>
        <rFont val="Calibri"/>
        <family val="2"/>
      </rPr>
      <t xml:space="preserve"> </t>
    </r>
    <r>
      <rPr>
        <b/>
        <i/>
        <sz val="11"/>
        <color indexed="8"/>
        <rFont val="Calibri"/>
        <family val="2"/>
      </rPr>
      <t xml:space="preserve"> =</t>
    </r>
  </si>
  <si>
    <r>
      <t>P</t>
    </r>
    <r>
      <rPr>
        <b/>
        <i/>
        <sz val="8"/>
        <color indexed="8"/>
        <rFont val="Calibri"/>
        <family val="2"/>
      </rPr>
      <t xml:space="preserve">ot.COMERCIAL </t>
    </r>
    <r>
      <rPr>
        <b/>
        <i/>
        <sz val="11"/>
        <color indexed="8"/>
        <rFont val="Calibri"/>
        <family val="2"/>
      </rPr>
      <t xml:space="preserve"> =</t>
    </r>
  </si>
  <si>
    <r>
      <t>P</t>
    </r>
    <r>
      <rPr>
        <b/>
        <i/>
        <sz val="8"/>
        <color indexed="8"/>
        <rFont val="Calibri"/>
        <family val="2"/>
      </rPr>
      <t xml:space="preserve">b = </t>
    </r>
    <r>
      <rPr>
        <b/>
        <sz val="8"/>
        <color indexed="8"/>
        <rFont val="Calibri"/>
        <family val="2"/>
      </rPr>
      <t>ϓ</t>
    </r>
    <r>
      <rPr>
        <b/>
        <i/>
        <sz val="8"/>
        <color indexed="8"/>
        <rFont val="Calibri"/>
        <family val="2"/>
      </rPr>
      <t>*</t>
    </r>
    <r>
      <rPr>
        <b/>
        <i/>
        <sz val="11"/>
        <color indexed="8"/>
        <rFont val="Calibri"/>
        <family val="2"/>
      </rPr>
      <t>Q</t>
    </r>
    <r>
      <rPr>
        <b/>
        <i/>
        <sz val="8"/>
        <color indexed="8"/>
        <rFont val="Calibri"/>
        <family val="2"/>
      </rPr>
      <t>b*HDT/75*n</t>
    </r>
  </si>
  <si>
    <t>Watt</t>
  </si>
  <si>
    <t>Perdida de carga por fricción Hazen y Williams:</t>
  </si>
  <si>
    <t>AV. TARAPACA  A 8 AÑOS</t>
  </si>
  <si>
    <t>Donde :</t>
  </si>
  <si>
    <t>De= diametro económico</t>
  </si>
  <si>
    <t>De =</t>
  </si>
  <si>
    <t>Velocidad Media del flujo:</t>
  </si>
  <si>
    <t>Usar =</t>
  </si>
  <si>
    <t>Velocidad de propagación de onda de presión (a)</t>
  </si>
  <si>
    <t>DESCRIPCION</t>
  </si>
  <si>
    <t>VALOR</t>
  </si>
  <si>
    <t>UND</t>
  </si>
  <si>
    <t>Densidad del líquido (p)</t>
  </si>
  <si>
    <t>Mod. Elast. del material (E)</t>
  </si>
  <si>
    <t>Diámetro interior tubería (D)</t>
  </si>
  <si>
    <t>Espesor del tubo (e)</t>
  </si>
  <si>
    <t>Celeridad (a)</t>
  </si>
  <si>
    <t>Tiempo crítico de cierre (tc)</t>
  </si>
  <si>
    <t>L</t>
  </si>
  <si>
    <t>seg</t>
  </si>
  <si>
    <r>
      <t xml:space="preserve"> H</t>
    </r>
    <r>
      <rPr>
        <i/>
        <sz val="11"/>
        <color indexed="8"/>
        <rFont val="Calibri"/>
        <family val="2"/>
      </rPr>
      <t xml:space="preserve"> = 10.674(Q^1.852/(C^1.852xD^4.871))xL</t>
    </r>
  </si>
  <si>
    <t xml:space="preserve"> (K - a') </t>
  </si>
  <si>
    <t xml:space="preserve"> (a' - K²)</t>
  </si>
  <si>
    <t xml:space="preserve"> K (K-1) (1 + a')     =</t>
  </si>
  <si>
    <t>MINUTOS DIA</t>
  </si>
  <si>
    <t>LLENADAS RAPIDAS</t>
  </si>
  <si>
    <t>LLENADAS LENTAS</t>
  </si>
  <si>
    <t>MINUTOS BOMBEADOS AL DIA</t>
  </si>
  <si>
    <t>HORAS BOMBEADAS AL DIA</t>
  </si>
  <si>
    <t xml:space="preserve"> HACIA PLANTA DE TRATAMIENTO DE AGUAS RESIDUALES </t>
  </si>
  <si>
    <t>Diametro económico según formula de BRESSE:</t>
  </si>
  <si>
    <t>De = K(n/24)^0.25*(Qb)^0.5</t>
  </si>
  <si>
    <t>n=  Numero de horas de bombeo al día.</t>
  </si>
  <si>
    <t>K=  (0.7 - 1.6 ) minimos K=1.3</t>
  </si>
  <si>
    <t>Qb = Caudal de bombeo</t>
  </si>
  <si>
    <t>→</t>
  </si>
  <si>
    <t>Horas</t>
  </si>
  <si>
    <r>
      <t>V = 4*Qb/(</t>
    </r>
    <r>
      <rPr>
        <sz val="11"/>
        <color indexed="8"/>
        <rFont val="Calibri"/>
        <family val="2"/>
        <scheme val="minor"/>
      </rPr>
      <t>Π*</t>
    </r>
    <r>
      <rPr>
        <i/>
        <sz val="11"/>
        <color indexed="8"/>
        <rFont val="Calibri"/>
        <family val="2"/>
        <scheme val="minor"/>
      </rPr>
      <t>DC^2)</t>
    </r>
  </si>
  <si>
    <r>
      <t>kg/m</t>
    </r>
    <r>
      <rPr>
        <vertAlign val="superscript"/>
        <sz val="11"/>
        <color indexed="8"/>
        <rFont val="Calibri"/>
        <family val="2"/>
        <scheme val="minor"/>
      </rPr>
      <t>3</t>
    </r>
  </si>
  <si>
    <r>
      <t>Mod. elast. del líquido (</t>
    </r>
    <r>
      <rPr>
        <sz val="11"/>
        <color indexed="8"/>
        <rFont val="Calibri"/>
        <family val="2"/>
        <scheme val="minor"/>
      </rPr>
      <t>e)</t>
    </r>
  </si>
  <si>
    <r>
      <t>N/m</t>
    </r>
    <r>
      <rPr>
        <vertAlign val="superscript"/>
        <sz val="11"/>
        <color indexed="8"/>
        <rFont val="Calibri"/>
        <family val="2"/>
        <scheme val="minor"/>
      </rPr>
      <t>2</t>
    </r>
  </si>
  <si>
    <t xml:space="preserve"> L                =</t>
  </si>
  <si>
    <t xml:space="preserve"> C               =</t>
  </si>
  <si>
    <t xml:space="preserve"> Dc             =</t>
  </si>
  <si>
    <t xml:space="preserve"> H               =</t>
  </si>
  <si>
    <t>Numero de equipos</t>
  </si>
  <si>
    <t>Und</t>
  </si>
  <si>
    <t>Qu = Caudal unitario</t>
  </si>
  <si>
    <t>Numero de equipos reserva</t>
  </si>
  <si>
    <t>MEMORIA DE CALCULO DE LA POTENCIA DE BOMBA AÑO 01</t>
  </si>
  <si>
    <t>HOY</t>
  </si>
  <si>
    <t>MEMORIA DE CALCULO DE LA POTENCIA DE BOMBA AÑO 10</t>
  </si>
  <si>
    <t>MEMORIA DE CALCULO DE LA POTENCIA DE BOMBA AÑO 20</t>
  </si>
  <si>
    <t>lt/s</t>
  </si>
  <si>
    <t>BZ 01</t>
  </si>
  <si>
    <t>BZ 02</t>
  </si>
  <si>
    <t>BZ 04</t>
  </si>
  <si>
    <t>BZ 05</t>
  </si>
  <si>
    <t>ACUMU.</t>
  </si>
  <si>
    <t>COLECTOR PRINCIPAL</t>
  </si>
  <si>
    <t>BZ 118</t>
  </si>
  <si>
    <t>BZ 120</t>
  </si>
  <si>
    <t>BZ 121</t>
  </si>
  <si>
    <t>BZ 122</t>
  </si>
  <si>
    <t>BZ 123</t>
  </si>
  <si>
    <t>BZ 107</t>
  </si>
  <si>
    <t>BZ 108</t>
  </si>
  <si>
    <t>BZ 109</t>
  </si>
  <si>
    <t>BZ 110</t>
  </si>
  <si>
    <t>BZ 111</t>
  </si>
  <si>
    <t>BZ 112</t>
  </si>
  <si>
    <t>BZ 113</t>
  </si>
  <si>
    <t>BZ 96</t>
  </si>
  <si>
    <t>BZ 97</t>
  </si>
  <si>
    <t>BZ 98</t>
  </si>
  <si>
    <t>BZ 99</t>
  </si>
  <si>
    <t>BZ 100</t>
  </si>
  <si>
    <t>BZ 101</t>
  </si>
  <si>
    <t>BZ 102</t>
  </si>
  <si>
    <t>BZ 103</t>
  </si>
  <si>
    <t>BZ 95</t>
  </si>
  <si>
    <t>BZ 78</t>
  </si>
  <si>
    <t>BZ 79</t>
  </si>
  <si>
    <t>BZ 83</t>
  </si>
  <si>
    <t>BZ 84</t>
  </si>
  <si>
    <t>BZ 85</t>
  </si>
  <si>
    <t>BZ 80</t>
  </si>
  <si>
    <t>BZ 81</t>
  </si>
  <si>
    <t>BZ 82</t>
  </si>
  <si>
    <t>BZ 92</t>
  </si>
  <si>
    <t>BZ 93</t>
  </si>
  <si>
    <t>BZ 94</t>
  </si>
  <si>
    <t>CR</t>
  </si>
  <si>
    <t>Topografo</t>
  </si>
  <si>
    <t>01</t>
  </si>
  <si>
    <t>02</t>
  </si>
  <si>
    <t>03</t>
  </si>
  <si>
    <t>04</t>
  </si>
  <si>
    <t>05</t>
  </si>
  <si>
    <t>06</t>
  </si>
  <si>
    <t>Portamiras</t>
  </si>
  <si>
    <t>Seguridad</t>
  </si>
  <si>
    <t>Henrry Rujel Seminario</t>
  </si>
  <si>
    <t>Walter Montero Sarango</t>
  </si>
  <si>
    <t>Alex</t>
  </si>
  <si>
    <t>Alex Junior</t>
  </si>
  <si>
    <t>07</t>
  </si>
  <si>
    <t>08</t>
  </si>
  <si>
    <t>09</t>
  </si>
  <si>
    <t>10</t>
  </si>
  <si>
    <t>Carlos Sanjinez Villalta</t>
  </si>
  <si>
    <t>Elvis Aponte Astudillo</t>
  </si>
  <si>
    <t>Orlando Ojeda Casariego</t>
  </si>
  <si>
    <t>Amigo Jean Carlo</t>
  </si>
  <si>
    <t>Jean Carlo Tizon</t>
  </si>
  <si>
    <t>Orden</t>
  </si>
  <si>
    <t>Descripción</t>
  </si>
  <si>
    <t>Nombres y Apellidos</t>
  </si>
  <si>
    <t>Dias trabajados</t>
  </si>
  <si>
    <t>Yasmani Viera</t>
  </si>
  <si>
    <t>11</t>
  </si>
  <si>
    <t>Apoyo motorizado PNP</t>
  </si>
  <si>
    <t>Costo Unitario</t>
  </si>
  <si>
    <t>12</t>
  </si>
  <si>
    <t>Movilidad</t>
  </si>
  <si>
    <t>Equipo</t>
  </si>
  <si>
    <t>13</t>
  </si>
  <si>
    <t>Estación Total</t>
  </si>
  <si>
    <t>LEVANTAMIENTO TOPOGRAFICO VIA ALTERNA</t>
  </si>
  <si>
    <t>BZ 86</t>
  </si>
  <si>
    <t>BZ 87</t>
  </si>
  <si>
    <t>BZ 88</t>
  </si>
  <si>
    <t>BZ 89</t>
  </si>
  <si>
    <t>BZ 90</t>
  </si>
  <si>
    <t>BZ 104</t>
  </si>
  <si>
    <t>BZ 115</t>
  </si>
  <si>
    <t>BZ 117</t>
  </si>
  <si>
    <t>BZ 119</t>
  </si>
  <si>
    <t>BZ 106</t>
  </si>
  <si>
    <t>BZ 91</t>
  </si>
  <si>
    <t>BZ 105</t>
  </si>
  <si>
    <t>BZ 114</t>
  </si>
  <si>
    <t>BZ 116</t>
  </si>
  <si>
    <t>Población Actual 2016</t>
  </si>
  <si>
    <t>Población 2036</t>
  </si>
  <si>
    <t>ALA</t>
  </si>
  <si>
    <t>EMUCSA</t>
  </si>
  <si>
    <t>DETERMINACIÓN DEL CAUDAL DE APORTE PARA EL DISEÑO COLECTOR PRINCIPAL PEDREGAL</t>
  </si>
  <si>
    <t>Para determinar el caudal de diseño de aguas residual se dispone del siguiente metodo:</t>
  </si>
  <si>
    <t>1. Método de la contribución media</t>
  </si>
  <si>
    <t>Es usado cuando no se conoce el número de viviendas por hectárea, es decir, no se conoce la densidad de viviendas.</t>
  </si>
  <si>
    <t>Area Bruta = 167.79 Ha</t>
  </si>
  <si>
    <t>Ha</t>
  </si>
  <si>
    <r>
      <t>Hallar caudal base (q</t>
    </r>
    <r>
      <rPr>
        <b/>
        <vertAlign val="subscript"/>
        <sz val="10"/>
        <color indexed="8"/>
        <rFont val="Arial Narrow"/>
        <family val="2"/>
      </rPr>
      <t>base</t>
    </r>
    <r>
      <rPr>
        <b/>
        <sz val="10"/>
        <color indexed="8"/>
        <rFont val="Arial Narrow"/>
        <family val="2"/>
      </rPr>
      <t>)</t>
    </r>
  </si>
  <si>
    <r>
      <t>Hallar caudal diseño (q</t>
    </r>
    <r>
      <rPr>
        <b/>
        <vertAlign val="subscript"/>
        <sz val="10"/>
        <color indexed="8"/>
        <rFont val="Arial Narrow"/>
        <family val="2"/>
      </rPr>
      <t>diseño</t>
    </r>
    <r>
      <rPr>
        <b/>
        <sz val="10"/>
        <color indexed="8"/>
        <rFont val="Arial Narrow"/>
        <family val="2"/>
      </rPr>
      <t>)</t>
    </r>
  </si>
  <si>
    <r>
      <t>q = q</t>
    </r>
    <r>
      <rPr>
        <vertAlign val="subscript"/>
        <sz val="10"/>
        <color indexed="8"/>
        <rFont val="Arial Narrow"/>
        <family val="2"/>
      </rPr>
      <t xml:space="preserve">base </t>
    </r>
    <r>
      <rPr>
        <sz val="10"/>
        <color indexed="8"/>
        <rFont val="Arial Narrow"/>
        <family val="2"/>
      </rPr>
      <t>* Area neta</t>
    </r>
  </si>
  <si>
    <r>
      <t>q</t>
    </r>
    <r>
      <rPr>
        <vertAlign val="subscript"/>
        <sz val="10"/>
        <color indexed="8"/>
        <rFont val="Arial Narrow"/>
        <family val="2"/>
      </rPr>
      <t xml:space="preserve">base </t>
    </r>
    <r>
      <rPr>
        <sz val="10"/>
        <color indexed="8"/>
        <rFont val="Arial Narrow"/>
        <family val="2"/>
      </rPr>
      <t>= 0.80 lt/s/Ha</t>
    </r>
  </si>
  <si>
    <t>Area Neta = 0.70 x Area bruta</t>
  </si>
  <si>
    <t>LINEA DE IMPULSIÓN PROYECTADA DE DESAGUE DE CBD EL BOSQUE</t>
  </si>
  <si>
    <t>COLECTOR 12 DE SEPTIEMBRE</t>
  </si>
  <si>
    <t>BZ 128</t>
  </si>
  <si>
    <t>BZ 129</t>
  </si>
  <si>
    <t>BZ 130</t>
  </si>
  <si>
    <t>BZ 131</t>
  </si>
  <si>
    <t>BZ 132</t>
  </si>
  <si>
    <t>BZ 133</t>
  </si>
  <si>
    <t>BZ 134</t>
  </si>
  <si>
    <t>BZ 135</t>
  </si>
  <si>
    <t>BZ 136</t>
  </si>
  <si>
    <t>BZ 137</t>
  </si>
  <si>
    <t>BZ 138</t>
  </si>
  <si>
    <t>BZ 139</t>
  </si>
  <si>
    <t>BZ 140</t>
  </si>
  <si>
    <t>BZ 141</t>
  </si>
  <si>
    <t>BZ 142</t>
  </si>
  <si>
    <t>BZ 124</t>
  </si>
  <si>
    <t>Codo de 90° DN 250mm</t>
  </si>
  <si>
    <t>Codo de 45° DN 250mm</t>
  </si>
  <si>
    <t>En este caso como hay un area de expansión urbana ubicada en el sector de ciudadela de Noe especificamente del nuevo hospital hacia abajo estas futuras conexiones o contribuciones seran considerados en el diseño para que drenen en el colector de Pedregal.</t>
  </si>
  <si>
    <t>Si Dc : 657.97mm, v =</t>
  </si>
  <si>
    <t>Si Dc : 650 mm, v =</t>
  </si>
  <si>
    <t>DISEÑO DE ALCANTARILLADO - COLECTOR PRINCIPAL PEDREGAL</t>
  </si>
  <si>
    <t>BZ 03</t>
  </si>
  <si>
    <t>BZ 06</t>
  </si>
  <si>
    <t>Población 2040</t>
  </si>
  <si>
    <t>Población Actual 2020</t>
  </si>
  <si>
    <t>TRAMO 01. AV RICA</t>
  </si>
  <si>
    <t>BZ 07</t>
  </si>
  <si>
    <t>CAUDAL NO DOMESTICO</t>
  </si>
  <si>
    <t>Caudal TOTAL</t>
  </si>
  <si>
    <t>NO DOMICILIARIO C.D. N°61</t>
  </si>
  <si>
    <t>lt/dia</t>
  </si>
  <si>
    <t>NO DOMICILIARIO C.D. N°59</t>
  </si>
  <si>
    <t>NO DOMICILIARIO C.D. N°44</t>
  </si>
  <si>
    <t>Caudal Domestico del Tramo (l/s)</t>
  </si>
  <si>
    <t>Caudal no Dosmetico  del Tramo (l/s)</t>
  </si>
  <si>
    <t>TRAMO 02. AV RICA</t>
  </si>
  <si>
    <t>BZ 08</t>
  </si>
  <si>
    <t>BZ 09</t>
  </si>
  <si>
    <t>BZ 10</t>
  </si>
  <si>
    <t>BZ 11</t>
  </si>
  <si>
    <t>BZ 12</t>
  </si>
  <si>
    <t>BZ 13</t>
  </si>
  <si>
    <t>BZ 14</t>
  </si>
  <si>
    <t>BZ 7</t>
  </si>
  <si>
    <t>DISEÑO DE ALCANTARILLADO A COLECTOR N° 07</t>
  </si>
  <si>
    <t>CAUDAL TOTAL</t>
  </si>
  <si>
    <t>NO DOMICILIARIO C.D. N°35</t>
  </si>
  <si>
    <t>NO DOMICILIARIO C.D. N°19</t>
  </si>
  <si>
    <t>NO DOMICILIARIO C.D. N°14</t>
  </si>
  <si>
    <t>CAUDAL PROMEDIO DE CONSUMO PARA INSTITUCIONES COMERCIALES (C.D. N° 44)</t>
  </si>
  <si>
    <t>ALCANTARILLADO</t>
  </si>
  <si>
    <t>datos</t>
  </si>
  <si>
    <t>RESTAURANT</t>
  </si>
  <si>
    <t xml:space="preserve">Caudal Promedio Qp  (lps) </t>
  </si>
  <si>
    <t xml:space="preserve">Caudal sujeto No cons. domést. Qscnd (lps) </t>
  </si>
  <si>
    <t xml:space="preserve">N° Instituciones servidas   </t>
  </si>
  <si>
    <t>lps</t>
  </si>
  <si>
    <t>FR:</t>
  </si>
  <si>
    <t>Area de Los comedores</t>
  </si>
  <si>
    <t>m2</t>
  </si>
  <si>
    <t>K2:</t>
  </si>
  <si>
    <t>Dotación diaria (RNE)</t>
  </si>
  <si>
    <t>l/m2</t>
  </si>
  <si>
    <t>CAUDAL PROMEDIO DE CONSUMO PARA INSTITUCIONES COMERCIALES (C.D. N° 59)</t>
  </si>
  <si>
    <t>CAUDAL PROMEDIO DE CONSUMO PARA INSTITUCIONES COMERCIALES (C.D. N° 61)</t>
  </si>
  <si>
    <t>7.- CAUDAL PROMEDIO DE CONSUMO PARA INSTITUCIONES COMERCIALES (C.D. N° 139)</t>
  </si>
  <si>
    <t>AGENCIA DE TRANSPORTE</t>
  </si>
  <si>
    <t>Area</t>
  </si>
  <si>
    <t>l/dia x m2</t>
  </si>
  <si>
    <t>CAUDAL PROMEDIO DE CONSUMO PARA INSTITUCIONES COMERCIALES (C.D. N° 147)</t>
  </si>
  <si>
    <t>2.- CAUDAL PROMEDIO DE CONSUMO PARA INSTITUCIONES ESTATALES (C.D. N° 14)</t>
  </si>
  <si>
    <t>FACULTAD DE CIENCIAS ECONOMICAS - UNT</t>
  </si>
  <si>
    <t>N° de Alumnos</t>
  </si>
  <si>
    <t>N° de docentes</t>
  </si>
  <si>
    <t>Dotación estatales (l/hab/día)</t>
  </si>
  <si>
    <t>l/hab/día</t>
  </si>
  <si>
    <t>1.- CAUDAL PROMEDIO DE CONSUMO PARA INSTITUCIONES COMERCIALES (C.D. N° 19)</t>
  </si>
  <si>
    <t>Area del comedor</t>
  </si>
  <si>
    <t>IGLESIA</t>
  </si>
  <si>
    <t>N° de Asientos</t>
  </si>
  <si>
    <t>l/asiento</t>
  </si>
  <si>
    <t>∑</t>
  </si>
  <si>
    <t>RESUMEN DEL CALCULO DE LA DEMANDA DE AGUA</t>
  </si>
  <si>
    <t>CAUDAL PROMEDIO  TOTAL</t>
  </si>
  <si>
    <t>CAUDAL MAXIMO DIARIO</t>
  </si>
  <si>
    <t>coeficiente de consumo máximo diario K1</t>
  </si>
  <si>
    <t>CAUDAL MAXIMO HORARIO</t>
  </si>
  <si>
    <t>coeficiente de consumo máximo horario K2</t>
  </si>
  <si>
    <t>RESUMEN DEL CALCULO DE LA DEMANDA DE ALCANTARILLADO SANITARIO</t>
  </si>
  <si>
    <t>Factor de retorno</t>
  </si>
  <si>
    <t>MEMORIA DE CÁLCULO</t>
  </si>
  <si>
    <t>Proyecto</t>
  </si>
  <si>
    <t>Localidad</t>
  </si>
  <si>
    <t>CENTRO POBLADO SAN JOSE</t>
  </si>
  <si>
    <t>Distrito</t>
  </si>
  <si>
    <t>Tumbes</t>
  </si>
  <si>
    <t>Provincia</t>
  </si>
  <si>
    <t>Tema</t>
  </si>
  <si>
    <t>Informacion General</t>
  </si>
  <si>
    <t>Fecha</t>
  </si>
  <si>
    <t>5.- CAUDAL PROMEDIO DE CONSUMO PARA INSTITUCIONES SOCIALES (C.D. N° 35)</t>
  </si>
  <si>
    <t>TOTAL</t>
  </si>
  <si>
    <t>TRAMO 03. AV RICA</t>
  </si>
  <si>
    <t>BZ 15</t>
  </si>
  <si>
    <t>BZ 16</t>
  </si>
  <si>
    <t>BZ 17</t>
  </si>
  <si>
    <t>BZ 18</t>
  </si>
  <si>
    <t>BZ 19</t>
  </si>
  <si>
    <t>BZ 20</t>
  </si>
  <si>
    <t>BZ 21</t>
  </si>
  <si>
    <t>BZ 22</t>
  </si>
  <si>
    <t>BZ 23</t>
  </si>
  <si>
    <t>BZ 24</t>
  </si>
  <si>
    <t>BZ 25</t>
  </si>
  <si>
    <t>BZ 26</t>
  </si>
  <si>
    <t>BZ 27</t>
  </si>
  <si>
    <t>NO DOMICILIARIO C.D. N°139</t>
  </si>
  <si>
    <t>NO DOMICILIARIO C.D. N°147</t>
  </si>
  <si>
    <t>AV. PIURA</t>
  </si>
  <si>
    <t>BZ 28</t>
  </si>
  <si>
    <t>BZ 29</t>
  </si>
  <si>
    <t>BZ 30</t>
  </si>
  <si>
    <t>BZ 31</t>
  </si>
  <si>
    <t>BZ 32</t>
  </si>
  <si>
    <t>BZ 33</t>
  </si>
  <si>
    <t>BZ 34</t>
  </si>
  <si>
    <t>BZ 35</t>
  </si>
  <si>
    <t>CALLE TARAPACA</t>
  </si>
  <si>
    <t>CONTEO DE LOTES DOMESTICOS</t>
  </si>
  <si>
    <t xml:space="preserve">MANZANA </t>
  </si>
  <si>
    <t>N° DE LOTES</t>
  </si>
  <si>
    <t>Caudal de Instalaciones erradas</t>
  </si>
  <si>
    <t>J</t>
  </si>
  <si>
    <t>G</t>
  </si>
  <si>
    <t>H</t>
  </si>
  <si>
    <t>I</t>
  </si>
  <si>
    <t>D</t>
  </si>
  <si>
    <t>E</t>
  </si>
  <si>
    <t>F</t>
  </si>
  <si>
    <t>A y C</t>
  </si>
  <si>
    <t>B</t>
  </si>
  <si>
    <t>A ´</t>
  </si>
  <si>
    <t>B´</t>
  </si>
  <si>
    <t>E´</t>
  </si>
  <si>
    <t>C´</t>
  </si>
  <si>
    <t>G´</t>
  </si>
  <si>
    <t>D´</t>
  </si>
  <si>
    <t>CONEXIONES NO DOMESTICAS</t>
  </si>
  <si>
    <t>CAUDAL l/s</t>
  </si>
  <si>
    <t xml:space="preserve">N° DE LOTE </t>
  </si>
  <si>
    <t>CUARTEL COLOMA</t>
  </si>
  <si>
    <t>Area total de cuartel</t>
  </si>
  <si>
    <t>LONG. TOTAL</t>
  </si>
  <si>
    <t>DISEÑO DE ALCANTARILLADO A CAMARA DE BOMBEO EL COLOMA</t>
  </si>
  <si>
    <t>N° TOTAL DE LOTES</t>
  </si>
  <si>
    <t>Caudal unitario Dema/ N° de lotes=</t>
  </si>
  <si>
    <t>DEMANDA TOTAL alcantarillado (lps)</t>
  </si>
  <si>
    <t>LOTES NO DOMESTICOS</t>
  </si>
  <si>
    <t>Caudal (lps)</t>
  </si>
  <si>
    <t>LOTE</t>
  </si>
  <si>
    <t>CAUDAL TOTAL (lps)</t>
  </si>
  <si>
    <t xml:space="preserve">M </t>
  </si>
  <si>
    <t>N</t>
  </si>
  <si>
    <t>O</t>
  </si>
  <si>
    <t>P</t>
  </si>
  <si>
    <t>LOTES DOMESTICOS - DIRECTOS Y INDIRECTOS</t>
  </si>
  <si>
    <t xml:space="preserve"> LOTE</t>
  </si>
  <si>
    <t>Ñ</t>
  </si>
  <si>
    <t>ULTIMO</t>
  </si>
  <si>
    <t xml:space="preserve">COMPARACION </t>
  </si>
  <si>
    <t>BZ EX01</t>
  </si>
  <si>
    <t>BZ EX02</t>
  </si>
  <si>
    <t>EMPALME DE BUZON 01 Y 02</t>
  </si>
  <si>
    <t>"RECONSTRUCCION DE LAS CALLES 24 JULIO, ABAD PUELL, AV. ARICA Y PROLONGACION AV. TARAPACA DEL BARRIO SAN JOSE DISTRITO DE TUMBES, PROVINCIA DE TUMBES Y REGION  TUMBES”</t>
  </si>
  <si>
    <t>SAN JOSE</t>
  </si>
  <si>
    <t>TUMBES</t>
  </si>
  <si>
    <t>TRAMO 01. AV ARICA</t>
  </si>
  <si>
    <t>TRAMO 02. AV ARICA</t>
  </si>
  <si>
    <t>TRAMO 03. AV ARICA</t>
  </si>
  <si>
    <t>TRAMO 04. AV ARICA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</si>
</sst>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_-* #,##0.00\ _€_-;\-* #,##0.00\ _€_-;_-* &quot;-&quot;??\ _€_-;_-@_-"/>
    <numFmt numFmtId="167" formatCode="0.000"/>
    <numFmt numFmtId="168" formatCode="0.0000"/>
    <numFmt numFmtId="169" formatCode="#,##0.000"/>
    <numFmt numFmtId="170" formatCode="0.0"/>
    <numFmt numFmtId="171" formatCode="General_)"/>
    <numFmt numFmtId="172" formatCode="#,##0.0000"/>
    <numFmt numFmtId="173" formatCode="_(* #,##0_);_(* \(#,##0\);_(* &quot;-&quot;??_);_(@_)"/>
    <numFmt numFmtId="174" formatCode="0.00\ &quot;mm&quot;"/>
    <numFmt numFmtId="175" formatCode="_(* #,##0.000_);_(* \(#,##0.000\);_(* &quot;-&quot;??_);_(@_)"/>
    <numFmt numFmtId="176" formatCode="_(* #,##0.00000_);_(* \(#,##0.00000\);_(* &quot;-&quot;??_);_(@_)"/>
    <numFmt numFmtId="177" formatCode="0.00000"/>
    <numFmt numFmtId="178" formatCode="_(* #,##0.0000_);_(* \(#,##0.0000\);_(* &quot;-&quot;??_);_(@_)"/>
  </numFmts>
  <fonts count="99" x14ac:knownFonts="1">
    <font>
      <sz val="11"/>
      <color theme="1"/>
      <name val="Calibri"/>
      <family val="2"/>
      <scheme val="minor"/>
    </font>
    <font>
      <sz val="10"/>
      <name val="Book Antiqua"/>
      <family val="1"/>
    </font>
    <font>
      <sz val="10"/>
      <name val="Book Antiqua"/>
      <family val="1"/>
    </font>
    <font>
      <b/>
      <sz val="12"/>
      <name val="Swis721 Lt BT"/>
      <family val="2"/>
    </font>
    <font>
      <sz val="10"/>
      <name val="Swis721 Lt BT"/>
      <family val="2"/>
    </font>
    <font>
      <sz val="11"/>
      <color indexed="8"/>
      <name val="Calibri"/>
      <family val="2"/>
    </font>
    <font>
      <sz val="8"/>
      <color indexed="8"/>
      <name val="Swis721 Lt BT"/>
      <family val="2"/>
    </font>
    <font>
      <sz val="11"/>
      <color indexed="8"/>
      <name val="Swis721 Lt BT"/>
      <family val="2"/>
    </font>
    <font>
      <sz val="10"/>
      <color indexed="8"/>
      <name val="Swis721 Lt BT"/>
      <family val="2"/>
    </font>
    <font>
      <b/>
      <sz val="8"/>
      <color indexed="9"/>
      <name val="Swis721 Lt BT"/>
      <family val="2"/>
    </font>
    <font>
      <b/>
      <sz val="10"/>
      <color indexed="9"/>
      <name val="Swis721 Lt BT"/>
      <family val="2"/>
    </font>
    <font>
      <b/>
      <sz val="12"/>
      <color indexed="9"/>
      <name val="Swis721 Lt BT"/>
      <family val="2"/>
    </font>
    <font>
      <sz val="8"/>
      <name val="Calibri"/>
      <family val="2"/>
    </font>
    <font>
      <b/>
      <sz val="10"/>
      <color indexed="8"/>
      <name val="Swis721 Lt BT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b/>
      <sz val="14"/>
      <color indexed="8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u/>
      <sz val="10"/>
      <name val="Arial Narrow"/>
      <family val="2"/>
    </font>
    <font>
      <b/>
      <sz val="10"/>
      <color indexed="12"/>
      <name val="Arial Narrow"/>
      <family val="2"/>
    </font>
    <font>
      <b/>
      <vertAlign val="superscript"/>
      <sz val="10"/>
      <name val="Arial Narrow"/>
      <family val="2"/>
    </font>
    <font>
      <b/>
      <vertAlign val="subscript"/>
      <sz val="10"/>
      <name val="Arial Narrow"/>
      <family val="2"/>
    </font>
    <font>
      <vertAlign val="subscript"/>
      <sz val="10"/>
      <color indexed="8"/>
      <name val="Arial Narrow"/>
      <family val="2"/>
    </font>
    <font>
      <b/>
      <u/>
      <sz val="10"/>
      <color indexed="8"/>
      <name val="Arial Narrow"/>
      <family val="2"/>
    </font>
    <font>
      <i/>
      <sz val="10"/>
      <name val="Arial Narrow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8"/>
      <color indexed="8"/>
      <name val="Calibri"/>
      <family val="2"/>
    </font>
    <font>
      <b/>
      <i/>
      <sz val="6"/>
      <color indexed="8"/>
      <name val="Calibri"/>
      <family val="2"/>
    </font>
    <font>
      <i/>
      <sz val="10"/>
      <name val="Arial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 Narrow"/>
      <family val="2"/>
    </font>
    <font>
      <b/>
      <sz val="8"/>
      <color theme="0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0"/>
      <color rgb="FFFF0000"/>
      <name val="Arial Narrow"/>
      <family val="2"/>
    </font>
    <font>
      <i/>
      <sz val="10"/>
      <color rgb="FF969696"/>
      <name val="Arial Narrow"/>
      <family val="2"/>
    </font>
    <font>
      <sz val="10"/>
      <color rgb="FF969696"/>
      <name val="Arial Narrow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u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0"/>
      <color theme="1"/>
      <name val="Times New Roman"/>
      <family val="1"/>
    </font>
    <font>
      <b/>
      <i/>
      <sz val="11"/>
      <color rgb="FFFF0000"/>
      <name val="Calibri"/>
      <family val="2"/>
      <scheme val="minor"/>
    </font>
    <font>
      <b/>
      <sz val="10"/>
      <color theme="0"/>
      <name val="Arial Narrow"/>
      <family val="2"/>
    </font>
    <font>
      <sz val="10"/>
      <name val="Arial"/>
      <family val="2"/>
    </font>
    <font>
      <b/>
      <sz val="10"/>
      <color theme="1"/>
      <name val="Arial Narrow"/>
      <family val="2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color theme="0"/>
      <name val="Arial Narrow"/>
      <family val="2"/>
    </font>
    <font>
      <b/>
      <u/>
      <sz val="11"/>
      <color theme="1"/>
      <name val="Calibri"/>
      <family val="2"/>
      <scheme val="minor"/>
    </font>
    <font>
      <sz val="14"/>
      <color indexed="8"/>
      <name val="Arial Narrow"/>
      <family val="2"/>
    </font>
    <font>
      <b/>
      <vertAlign val="subscript"/>
      <sz val="10"/>
      <color indexed="8"/>
      <name val="Arial Narrow"/>
      <family val="2"/>
    </font>
    <font>
      <i/>
      <sz val="10"/>
      <color rgb="FFFF000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color theme="0"/>
      <name val="Arial Narrow"/>
      <family val="2"/>
    </font>
    <font>
      <b/>
      <sz val="11"/>
      <color theme="1"/>
      <name val="Gill Sans MT"/>
      <family val="2"/>
    </font>
    <font>
      <b/>
      <sz val="11"/>
      <color theme="0"/>
      <name val="Gill Sans MT"/>
      <family val="2"/>
    </font>
    <font>
      <b/>
      <sz val="11"/>
      <name val="Gill Sans MT"/>
      <family val="2"/>
    </font>
    <font>
      <b/>
      <sz val="10"/>
      <name val="Gill Sans MT"/>
      <family val="2"/>
    </font>
    <font>
      <sz val="11"/>
      <name val="Gill Sans MT"/>
      <family val="2"/>
    </font>
    <font>
      <sz val="10"/>
      <name val="Gill Sans MT"/>
      <family val="2"/>
    </font>
    <font>
      <sz val="11"/>
      <color theme="1"/>
      <name val="Gill Sans MT"/>
      <family val="2"/>
    </font>
    <font>
      <b/>
      <sz val="9"/>
      <color theme="1"/>
      <name val="Gill Sans MT"/>
      <family val="2"/>
    </font>
    <font>
      <b/>
      <sz val="11"/>
      <color theme="1"/>
      <name val="Tahoma"/>
      <family val="2"/>
    </font>
    <font>
      <b/>
      <sz val="12"/>
      <color rgb="FF3333CC"/>
      <name val="Gill Sans MT"/>
      <family val="2"/>
    </font>
    <font>
      <i/>
      <sz val="10"/>
      <color theme="1"/>
      <name val="Gill Sans MT"/>
      <family val="2"/>
    </font>
    <font>
      <b/>
      <sz val="11"/>
      <name val="Times New Roman"/>
      <family val="1"/>
    </font>
    <font>
      <b/>
      <sz val="10"/>
      <color theme="1"/>
      <name val="Gill Sans MT"/>
      <family val="2"/>
    </font>
    <font>
      <b/>
      <sz val="11"/>
      <color rgb="FF3333CC"/>
      <name val="Gill Sans MT"/>
      <family val="2"/>
    </font>
    <font>
      <b/>
      <sz val="10"/>
      <color indexed="62"/>
      <name val="Gill Sans MT"/>
      <family val="2"/>
    </font>
    <font>
      <sz val="10"/>
      <color indexed="62"/>
      <name val="Gill Sans MT"/>
      <family val="2"/>
    </font>
    <font>
      <sz val="9"/>
      <color theme="1"/>
      <name val="Gill Sans MT"/>
      <family val="2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rgb="FF3333CC"/>
      <name val="Gill Sans MT"/>
      <family val="2"/>
    </font>
    <font>
      <b/>
      <sz val="11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sz val="14"/>
      <color rgb="FF0000FF"/>
      <name val="Arial Narrow"/>
      <family val="2"/>
    </font>
    <font>
      <b/>
      <sz val="12"/>
      <color rgb="FF0000FF"/>
      <name val="Arial Narrow"/>
      <family val="2"/>
    </font>
  </fonts>
  <fills count="36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Gray">
        <fgColor theme="5" tint="-0.24994659260841701"/>
        <bgColor theme="0" tint="-4.9989318521683403E-2"/>
      </patternFill>
    </fill>
    <fill>
      <patternFill patternType="solid">
        <fgColor theme="7" tint="0.79998168889431442"/>
        <bgColor indexed="64"/>
      </patternFill>
    </fill>
    <fill>
      <patternFill patternType="lightGray">
        <fgColor theme="5" tint="-0.24994659260841701"/>
        <bgColor theme="9" tint="0.59999389629810485"/>
      </patternFill>
    </fill>
    <fill>
      <patternFill patternType="lightUp">
        <fgColor theme="8"/>
        <bgColor theme="4" tint="0.7998901333658864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</fills>
  <borders count="1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 style="thin">
        <color theme="8"/>
      </left>
      <right/>
      <top/>
      <bottom/>
      <diagonal/>
    </border>
    <border>
      <left/>
      <right style="thin">
        <color theme="8"/>
      </right>
      <top/>
      <bottom/>
      <diagonal/>
    </border>
    <border>
      <left/>
      <right style="thin">
        <color theme="4" tint="0.39994506668294322"/>
      </right>
      <top style="thin">
        <color theme="8"/>
      </top>
      <bottom style="thin">
        <color theme="8"/>
      </bottom>
      <diagonal/>
    </border>
    <border>
      <left style="thin">
        <color theme="4" tint="0.39994506668294322"/>
      </left>
      <right/>
      <top style="thin">
        <color theme="8"/>
      </top>
      <bottom style="thin">
        <color theme="8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4"/>
      </left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 tint="0.39994506668294322"/>
      </top>
      <bottom style="double">
        <color theme="4" tint="0.39994506668294322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 style="thin">
        <color theme="4"/>
      </top>
      <bottom style="thin">
        <color theme="4"/>
      </bottom>
      <diagonal/>
    </border>
    <border>
      <left style="thin">
        <color theme="8"/>
      </left>
      <right/>
      <top style="thin">
        <color theme="4"/>
      </top>
      <bottom style="thin">
        <color theme="4"/>
      </bottom>
      <diagonal/>
    </border>
    <border>
      <left style="thin">
        <color theme="8"/>
      </left>
      <right style="thin">
        <color theme="8"/>
      </right>
      <top/>
      <bottom/>
      <diagonal/>
    </border>
    <border>
      <left/>
      <right style="thin">
        <color theme="8"/>
      </right>
      <top style="medium">
        <color indexed="64"/>
      </top>
      <bottom/>
      <diagonal/>
    </border>
    <border>
      <left style="thin">
        <color theme="8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theme="8"/>
      </bottom>
      <diagonal/>
    </border>
    <border>
      <left style="medium">
        <color indexed="64"/>
      </left>
      <right style="thin">
        <color theme="8"/>
      </right>
      <top style="thin">
        <color theme="4"/>
      </top>
      <bottom style="thin">
        <color theme="4"/>
      </bottom>
      <diagonal/>
    </border>
    <border>
      <left/>
      <right style="medium">
        <color indexed="64"/>
      </right>
      <top style="thin">
        <color theme="8"/>
      </top>
      <bottom style="thin">
        <color theme="8"/>
      </bottom>
      <diagonal/>
    </border>
    <border>
      <left style="medium">
        <color indexed="64"/>
      </left>
      <right style="thin">
        <color theme="8"/>
      </right>
      <top/>
      <bottom/>
      <diagonal/>
    </border>
    <border>
      <left style="medium">
        <color indexed="64"/>
      </left>
      <right/>
      <top style="thin">
        <color theme="8"/>
      </top>
      <bottom/>
      <diagonal/>
    </border>
    <border>
      <left style="medium">
        <color indexed="64"/>
      </left>
      <right/>
      <top style="thin">
        <color theme="4"/>
      </top>
      <bottom style="thin">
        <color theme="4"/>
      </bottom>
      <diagonal/>
    </border>
    <border>
      <left/>
      <right style="thin">
        <color theme="8"/>
      </right>
      <top/>
      <bottom style="medium">
        <color indexed="64"/>
      </bottom>
      <diagonal/>
    </border>
    <border>
      <left style="thin">
        <color theme="8"/>
      </left>
      <right/>
      <top style="thin">
        <color theme="8"/>
      </top>
      <bottom style="medium">
        <color indexed="64"/>
      </bottom>
      <diagonal/>
    </border>
    <border>
      <left/>
      <right/>
      <top style="thin">
        <color theme="8"/>
      </top>
      <bottom style="medium">
        <color indexed="64"/>
      </bottom>
      <diagonal/>
    </border>
    <border>
      <left/>
      <right style="thin">
        <color theme="8"/>
      </right>
      <top style="thin">
        <color theme="8"/>
      </top>
      <bottom style="medium">
        <color indexed="64"/>
      </bottom>
      <diagonal/>
    </border>
    <border>
      <left/>
      <right style="medium">
        <color indexed="64"/>
      </right>
      <top style="thin">
        <color theme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8"/>
      </bottom>
      <diagonal/>
    </border>
    <border>
      <left style="medium">
        <color indexed="64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medium">
        <color indexed="64"/>
      </left>
      <right style="thin">
        <color theme="8"/>
      </right>
      <top style="thin">
        <color theme="8"/>
      </top>
      <bottom/>
      <diagonal/>
    </border>
    <border>
      <left style="medium">
        <color indexed="64"/>
      </left>
      <right/>
      <top style="thin">
        <color theme="8"/>
      </top>
      <bottom style="thin">
        <color theme="8"/>
      </bottom>
      <diagonal/>
    </border>
    <border>
      <left style="medium">
        <color indexed="64"/>
      </left>
      <right/>
      <top style="thin">
        <color theme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8"/>
      </bottom>
      <diagonal/>
    </border>
    <border>
      <left/>
      <right/>
      <top style="medium">
        <color indexed="64"/>
      </top>
      <bottom style="thin">
        <color theme="8"/>
      </bottom>
      <diagonal/>
    </border>
    <border>
      <left/>
      <right style="thin">
        <color theme="8"/>
      </right>
      <top style="medium">
        <color indexed="64"/>
      </top>
      <bottom style="thin">
        <color theme="8"/>
      </bottom>
      <diagonal/>
    </border>
    <border>
      <left/>
      <right style="medium">
        <color indexed="64"/>
      </right>
      <top style="medium">
        <color indexed="64"/>
      </top>
      <bottom style="thin">
        <color theme="8"/>
      </bottom>
      <diagonal/>
    </border>
    <border>
      <left/>
      <right style="medium">
        <color indexed="64"/>
      </right>
      <top style="thin">
        <color theme="8"/>
      </top>
      <bottom/>
      <diagonal/>
    </border>
    <border>
      <left/>
      <right style="medium">
        <color indexed="64"/>
      </right>
      <top style="thin">
        <color theme="4"/>
      </top>
      <bottom/>
      <diagonal/>
    </border>
    <border>
      <left/>
      <right style="medium">
        <color indexed="64"/>
      </right>
      <top/>
      <bottom style="thin">
        <color theme="4"/>
      </bottom>
      <diagonal/>
    </border>
    <border>
      <left/>
      <right style="thin">
        <color theme="4" tint="0.39994506668294322"/>
      </right>
      <top style="thin">
        <color theme="8"/>
      </top>
      <bottom style="medium">
        <color indexed="64"/>
      </bottom>
      <diagonal/>
    </border>
    <border>
      <left style="thin">
        <color theme="8"/>
      </left>
      <right/>
      <top/>
      <bottom style="medium">
        <color indexed="64"/>
      </bottom>
      <diagonal/>
    </border>
    <border>
      <left style="thin">
        <color theme="4"/>
      </left>
      <right/>
      <top style="thin">
        <color theme="4"/>
      </top>
      <bottom style="medium">
        <color indexed="64"/>
      </bottom>
      <diagonal/>
    </border>
    <border>
      <left/>
      <right/>
      <top style="thin">
        <color theme="4"/>
      </top>
      <bottom style="medium">
        <color indexed="64"/>
      </bottom>
      <diagonal/>
    </border>
    <border>
      <left/>
      <right style="medium">
        <color indexed="64"/>
      </right>
      <top style="thin">
        <color theme="4"/>
      </top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 style="thin">
        <color theme="8"/>
      </bottom>
      <diagonal/>
    </border>
    <border>
      <left style="thin">
        <color theme="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116">
    <xf numFmtId="0" fontId="0" fillId="0" borderId="0"/>
    <xf numFmtId="165" fontId="5" fillId="0" borderId="0" applyFont="0" applyFill="0" applyBorder="0" applyAlignment="0" applyProtection="0"/>
    <xf numFmtId="166" fontId="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54" fillId="0" borderId="0"/>
  </cellStyleXfs>
  <cellXfs count="970">
    <xf numFmtId="0" fontId="0" fillId="0" borderId="0" xfId="0"/>
    <xf numFmtId="0" fontId="6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0" fontId="7" fillId="0" borderId="0" xfId="0" applyFont="1"/>
    <xf numFmtId="0" fontId="8" fillId="0" borderId="0" xfId="0" applyFont="1"/>
    <xf numFmtId="0" fontId="8" fillId="0" borderId="0" xfId="0" applyFont="1" applyBorder="1" applyAlignment="1">
      <alignment horizont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3" fillId="0" borderId="0" xfId="55" applyFont="1" applyAlignment="1">
      <alignment horizontal="centerContinuous"/>
    </xf>
    <xf numFmtId="167" fontId="3" fillId="0" borderId="0" xfId="55" applyNumberFormat="1" applyFont="1" applyAlignment="1">
      <alignment horizontal="centerContinuous"/>
    </xf>
    <xf numFmtId="0" fontId="4" fillId="0" borderId="0" xfId="55" applyFont="1"/>
    <xf numFmtId="2" fontId="11" fillId="2" borderId="3" xfId="55" applyNumberFormat="1" applyFont="1" applyFill="1" applyBorder="1" applyAlignment="1" applyProtection="1">
      <alignment horizontal="center"/>
      <protection hidden="1"/>
    </xf>
    <xf numFmtId="167" fontId="11" fillId="2" borderId="4" xfId="55" applyNumberFormat="1" applyFont="1" applyFill="1" applyBorder="1" applyAlignment="1" applyProtection="1">
      <alignment horizontal="center"/>
      <protection hidden="1"/>
    </xf>
    <xf numFmtId="167" fontId="11" fillId="2" borderId="5" xfId="55" applyNumberFormat="1" applyFont="1" applyFill="1" applyBorder="1" applyAlignment="1" applyProtection="1">
      <alignment horizontal="center"/>
      <protection hidden="1"/>
    </xf>
    <xf numFmtId="0" fontId="3" fillId="0" borderId="0" xfId="55" applyFont="1" applyAlignment="1">
      <alignment horizontal="center"/>
    </xf>
    <xf numFmtId="2" fontId="4" fillId="0" borderId="6" xfId="55" applyNumberFormat="1" applyFont="1" applyBorder="1" applyAlignment="1" applyProtection="1">
      <alignment horizontal="center"/>
      <protection hidden="1"/>
    </xf>
    <xf numFmtId="167" fontId="4" fillId="0" borderId="1" xfId="55" applyNumberFormat="1" applyFont="1" applyBorder="1" applyAlignment="1" applyProtection="1">
      <alignment horizontal="center"/>
      <protection hidden="1"/>
    </xf>
    <xf numFmtId="167" fontId="4" fillId="0" borderId="7" xfId="55" applyNumberFormat="1" applyFont="1" applyBorder="1" applyAlignment="1" applyProtection="1">
      <alignment horizontal="center"/>
      <protection hidden="1"/>
    </xf>
    <xf numFmtId="0" fontId="4" fillId="0" borderId="0" xfId="55" applyFont="1" applyProtection="1">
      <protection locked="0"/>
    </xf>
    <xf numFmtId="167" fontId="4" fillId="0" borderId="8" xfId="55" applyNumberFormat="1" applyFont="1" applyBorder="1" applyAlignment="1" applyProtection="1">
      <alignment horizontal="center"/>
      <protection hidden="1"/>
    </xf>
    <xf numFmtId="0" fontId="9" fillId="2" borderId="1" xfId="0" applyFont="1" applyFill="1" applyBorder="1" applyAlignment="1">
      <alignment horizontal="center" vertical="center" wrapText="1"/>
    </xf>
    <xf numFmtId="2" fontId="4" fillId="0" borderId="9" xfId="55" applyNumberFormat="1" applyFont="1" applyBorder="1" applyAlignment="1" applyProtection="1">
      <alignment horizontal="center"/>
      <protection hidden="1"/>
    </xf>
    <xf numFmtId="167" fontId="4" fillId="0" borderId="10" xfId="55" applyNumberFormat="1" applyFont="1" applyBorder="1" applyAlignment="1" applyProtection="1">
      <alignment horizontal="center"/>
      <protection hidden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169" fontId="8" fillId="0" borderId="1" xfId="0" applyNumberFormat="1" applyFont="1" applyBorder="1" applyAlignment="1">
      <alignment horizontal="center" wrapText="1"/>
    </xf>
    <xf numFmtId="4" fontId="6" fillId="0" borderId="0" xfId="0" applyNumberFormat="1" applyFont="1" applyBorder="1" applyAlignment="1">
      <alignment horizontal="center" wrapText="1"/>
    </xf>
    <xf numFmtId="0" fontId="14" fillId="0" borderId="1" xfId="0" applyFont="1" applyFill="1" applyBorder="1" applyAlignment="1">
      <alignment vertical="center"/>
    </xf>
    <xf numFmtId="0" fontId="14" fillId="10" borderId="0" xfId="0" applyFont="1" applyFill="1" applyAlignment="1">
      <alignment horizontal="center" vertical="center"/>
    </xf>
    <xf numFmtId="2" fontId="14" fillId="10" borderId="0" xfId="0" applyNumberFormat="1" applyFont="1" applyFill="1" applyAlignment="1">
      <alignment horizontal="center" vertical="center"/>
    </xf>
    <xf numFmtId="0" fontId="15" fillId="10" borderId="0" xfId="0" applyFont="1" applyFill="1" applyBorder="1" applyAlignment="1">
      <alignment vertical="center"/>
    </xf>
    <xf numFmtId="0" fontId="15" fillId="1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65" fontId="37" fillId="11" borderId="1" xfId="1" applyFont="1" applyFill="1" applyBorder="1" applyAlignment="1">
      <alignment horizontal="center" vertical="center"/>
    </xf>
    <xf numFmtId="0" fontId="37" fillId="11" borderId="1" xfId="0" applyFont="1" applyFill="1" applyBorder="1" applyAlignment="1">
      <alignment vertical="center"/>
    </xf>
    <xf numFmtId="2" fontId="37" fillId="10" borderId="0" xfId="0" applyNumberFormat="1" applyFont="1" applyFill="1" applyBorder="1" applyAlignment="1">
      <alignment horizontal="center" vertical="center"/>
    </xf>
    <xf numFmtId="0" fontId="37" fillId="10" borderId="0" xfId="0" applyFont="1" applyFill="1" applyBorder="1" applyAlignment="1">
      <alignment horizontal="center" vertical="center"/>
    </xf>
    <xf numFmtId="0" fontId="14" fillId="10" borderId="0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vertical="center"/>
    </xf>
    <xf numFmtId="0" fontId="14" fillId="10" borderId="0" xfId="0" applyFont="1" applyFill="1" applyBorder="1" applyAlignment="1">
      <alignment horizontal="left" vertical="center"/>
    </xf>
    <xf numFmtId="165" fontId="14" fillId="0" borderId="1" xfId="1" applyFont="1" applyBorder="1" applyAlignment="1">
      <alignment horizontal="center" vertical="center"/>
    </xf>
    <xf numFmtId="1" fontId="14" fillId="10" borderId="0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67" fontId="14" fillId="10" borderId="0" xfId="0" applyNumberFormat="1" applyFont="1" applyFill="1" applyBorder="1" applyAlignment="1">
      <alignment horizontal="center" vertical="center"/>
    </xf>
    <xf numFmtId="9" fontId="14" fillId="10" borderId="0" xfId="0" applyNumberFormat="1" applyFont="1" applyFill="1" applyBorder="1" applyAlignment="1">
      <alignment horizontal="center" vertical="center"/>
    </xf>
    <xf numFmtId="2" fontId="14" fillId="1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/>
    </xf>
    <xf numFmtId="2" fontId="16" fillId="10" borderId="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0" fontId="14" fillId="10" borderId="0" xfId="0" applyFont="1" applyFill="1" applyBorder="1" applyAlignment="1">
      <alignment horizontal="center" vertical="center" wrapText="1"/>
    </xf>
    <xf numFmtId="2" fontId="14" fillId="10" borderId="0" xfId="0" applyNumberFormat="1" applyFont="1" applyFill="1" applyBorder="1" applyAlignment="1">
      <alignment horizontal="center" vertical="center" wrapText="1"/>
    </xf>
    <xf numFmtId="0" fontId="16" fillId="10" borderId="6" xfId="0" applyFont="1" applyFill="1" applyBorder="1" applyAlignment="1">
      <alignment horizontal="center" vertical="center"/>
    </xf>
    <xf numFmtId="2" fontId="16" fillId="10" borderId="6" xfId="0" applyNumberFormat="1" applyFont="1" applyFill="1" applyBorder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38" fillId="12" borderId="11" xfId="0" applyFont="1" applyFill="1" applyBorder="1" applyAlignment="1">
      <alignment horizontal="center" vertical="center" wrapText="1"/>
    </xf>
    <xf numFmtId="0" fontId="38" fillId="12" borderId="12" xfId="0" applyFont="1" applyFill="1" applyBorder="1" applyAlignment="1">
      <alignment horizontal="center" vertical="center" wrapText="1"/>
    </xf>
    <xf numFmtId="2" fontId="18" fillId="12" borderId="13" xfId="0" applyNumberFormat="1" applyFont="1" applyFill="1" applyBorder="1" applyAlignment="1">
      <alignment horizontal="center" vertical="center" wrapText="1"/>
    </xf>
    <xf numFmtId="0" fontId="18" fillId="12" borderId="2" xfId="0" applyFont="1" applyFill="1" applyBorder="1" applyAlignment="1">
      <alignment horizontal="center" vertical="center" wrapText="1"/>
    </xf>
    <xf numFmtId="0" fontId="18" fillId="12" borderId="12" xfId="0" applyFont="1" applyFill="1" applyBorder="1" applyAlignment="1">
      <alignment horizontal="center" vertical="center" wrapText="1"/>
    </xf>
    <xf numFmtId="0" fontId="18" fillId="12" borderId="11" xfId="0" applyFont="1" applyFill="1" applyBorder="1" applyAlignment="1">
      <alignment horizontal="center" vertical="center" wrapText="1"/>
    </xf>
    <xf numFmtId="0" fontId="18" fillId="12" borderId="1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39" fillId="13" borderId="14" xfId="0" applyFont="1" applyFill="1" applyBorder="1" applyAlignment="1">
      <alignment horizontal="center" vertical="center" wrapText="1"/>
    </xf>
    <xf numFmtId="0" fontId="39" fillId="13" borderId="15" xfId="0" applyFont="1" applyFill="1" applyBorder="1" applyAlignment="1">
      <alignment horizontal="center" vertical="center" wrapText="1"/>
    </xf>
    <xf numFmtId="0" fontId="39" fillId="13" borderId="16" xfId="0" applyFont="1" applyFill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2" fontId="39" fillId="0" borderId="1" xfId="0" applyNumberFormat="1" applyFont="1" applyBorder="1" applyAlignment="1">
      <alignment horizontal="center" vertical="center" wrapText="1"/>
    </xf>
    <xf numFmtId="167" fontId="39" fillId="0" borderId="1" xfId="0" applyNumberFormat="1" applyFont="1" applyBorder="1" applyAlignment="1">
      <alignment horizontal="center" vertical="center" wrapText="1"/>
    </xf>
    <xf numFmtId="167" fontId="39" fillId="0" borderId="7" xfId="0" applyNumberFormat="1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2" fontId="39" fillId="0" borderId="8" xfId="0" applyNumberFormat="1" applyFont="1" applyBorder="1" applyAlignment="1">
      <alignment horizontal="center" vertical="center" wrapText="1"/>
    </xf>
    <xf numFmtId="167" fontId="39" fillId="0" borderId="8" xfId="0" applyNumberFormat="1" applyFont="1" applyBorder="1" applyAlignment="1">
      <alignment horizontal="center" vertical="center" wrapText="1"/>
    </xf>
    <xf numFmtId="167" fontId="39" fillId="0" borderId="10" xfId="0" applyNumberFormat="1" applyFont="1" applyBorder="1" applyAlignment="1">
      <alignment horizontal="center" vertical="center" wrapText="1"/>
    </xf>
    <xf numFmtId="2" fontId="16" fillId="10" borderId="17" xfId="0" applyNumberFormat="1" applyFont="1" applyFill="1" applyBorder="1" applyAlignment="1">
      <alignment horizontal="center" vertical="center"/>
    </xf>
    <xf numFmtId="167" fontId="16" fillId="10" borderId="1" xfId="0" applyNumberFormat="1" applyFont="1" applyFill="1" applyBorder="1" applyAlignment="1">
      <alignment horizontal="center" vertical="center"/>
    </xf>
    <xf numFmtId="2" fontId="16" fillId="10" borderId="7" xfId="0" applyNumberFormat="1" applyFont="1" applyFill="1" applyBorder="1" applyAlignment="1">
      <alignment horizontal="center" vertical="center"/>
    </xf>
    <xf numFmtId="2" fontId="16" fillId="10" borderId="18" xfId="0" applyNumberFormat="1" applyFont="1" applyFill="1" applyBorder="1" applyAlignment="1">
      <alignment horizontal="center" vertical="center"/>
    </xf>
    <xf numFmtId="0" fontId="16" fillId="10" borderId="7" xfId="0" applyFont="1" applyFill="1" applyBorder="1" applyAlignment="1">
      <alignment horizontal="center" vertical="center" wrapText="1"/>
    </xf>
    <xf numFmtId="168" fontId="16" fillId="10" borderId="6" xfId="0" applyNumberFormat="1" applyFont="1" applyFill="1" applyBorder="1" applyAlignment="1">
      <alignment horizontal="center" vertical="center" wrapText="1"/>
    </xf>
    <xf numFmtId="167" fontId="16" fillId="10" borderId="18" xfId="0" applyNumberFormat="1" applyFont="1" applyFill="1" applyBorder="1" applyAlignment="1">
      <alignment horizontal="center" vertical="center"/>
    </xf>
    <xf numFmtId="0" fontId="16" fillId="10" borderId="0" xfId="0" applyFont="1" applyFill="1" applyAlignment="1">
      <alignment horizontal="center" vertical="center"/>
    </xf>
    <xf numFmtId="0" fontId="16" fillId="10" borderId="0" xfId="0" applyFont="1" applyFill="1" applyBorder="1" applyAlignment="1">
      <alignment horizontal="center" vertical="center"/>
    </xf>
    <xf numFmtId="2" fontId="16" fillId="10" borderId="0" xfId="0" applyNumberFormat="1" applyFont="1" applyFill="1" applyBorder="1" applyAlignment="1">
      <alignment horizontal="center" vertical="center"/>
    </xf>
    <xf numFmtId="167" fontId="16" fillId="10" borderId="0" xfId="0" applyNumberFormat="1" applyFont="1" applyFill="1" applyBorder="1" applyAlignment="1">
      <alignment horizontal="center" vertical="center"/>
    </xf>
    <xf numFmtId="167" fontId="16" fillId="14" borderId="1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171" fontId="20" fillId="0" borderId="0" xfId="0" applyNumberFormat="1" applyFont="1" applyAlignment="1" applyProtection="1">
      <alignment horizontal="left" vertical="center"/>
    </xf>
    <xf numFmtId="171" fontId="16" fillId="0" borderId="0" xfId="0" applyNumberFormat="1" applyFont="1" applyAlignment="1">
      <alignment vertical="center"/>
    </xf>
    <xf numFmtId="171" fontId="16" fillId="0" borderId="0" xfId="0" applyNumberFormat="1" applyFont="1" applyAlignment="1" applyProtection="1">
      <alignment vertical="center"/>
    </xf>
    <xf numFmtId="171" fontId="16" fillId="0" borderId="0" xfId="0" applyNumberFormat="1" applyFont="1" applyAlignment="1" applyProtection="1">
      <alignment horizontal="left" vertical="center"/>
    </xf>
    <xf numFmtId="171" fontId="20" fillId="0" borderId="0" xfId="0" applyNumberFormat="1" applyFont="1" applyAlignment="1">
      <alignment vertical="center"/>
    </xf>
    <xf numFmtId="171" fontId="16" fillId="0" borderId="0" xfId="0" applyNumberFormat="1" applyFont="1" applyAlignment="1">
      <alignment horizontal="left" vertical="center"/>
    </xf>
    <xf numFmtId="171" fontId="16" fillId="0" borderId="0" xfId="0" quotePrefix="1" applyNumberFormat="1" applyFont="1" applyAlignment="1" applyProtection="1">
      <alignment horizontal="left" vertical="center"/>
    </xf>
    <xf numFmtId="171" fontId="16" fillId="0" borderId="0" xfId="0" applyNumberFormat="1" applyFont="1" applyAlignment="1">
      <alignment horizontal="center" vertical="center"/>
    </xf>
    <xf numFmtId="4" fontId="23" fillId="0" borderId="0" xfId="0" applyNumberFormat="1" applyFont="1" applyAlignment="1">
      <alignment vertical="center"/>
    </xf>
    <xf numFmtId="171" fontId="23" fillId="0" borderId="0" xfId="0" applyNumberFormat="1" applyFont="1" applyAlignment="1" applyProtection="1">
      <alignment horizontal="left" vertical="center"/>
    </xf>
    <xf numFmtId="3" fontId="23" fillId="0" borderId="0" xfId="0" quotePrefix="1" applyNumberFormat="1" applyFont="1" applyBorder="1" applyAlignment="1">
      <alignment horizontal="right" vertical="center"/>
    </xf>
    <xf numFmtId="171" fontId="16" fillId="0" borderId="0" xfId="0" applyNumberFormat="1" applyFont="1" applyBorder="1" applyAlignment="1">
      <alignment horizontal="left" vertical="center"/>
    </xf>
    <xf numFmtId="4" fontId="23" fillId="0" borderId="0" xfId="0" applyNumberFormat="1" applyFont="1" applyBorder="1" applyAlignment="1">
      <alignment vertical="center"/>
    </xf>
    <xf numFmtId="171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 applyProtection="1">
      <alignment vertical="center"/>
    </xf>
    <xf numFmtId="171" fontId="16" fillId="0" borderId="0" xfId="0" applyNumberFormat="1" applyFont="1" applyAlignment="1" applyProtection="1">
      <alignment horizontal="center" vertical="center"/>
    </xf>
    <xf numFmtId="2" fontId="16" fillId="0" borderId="0" xfId="0" applyNumberFormat="1" applyFont="1" applyAlignment="1">
      <alignment horizontal="left" vertical="center"/>
    </xf>
    <xf numFmtId="171" fontId="39" fillId="0" borderId="0" xfId="0" applyNumberFormat="1" applyFont="1" applyAlignment="1">
      <alignment vertical="center"/>
    </xf>
    <xf numFmtId="171" fontId="20" fillId="6" borderId="1" xfId="0" applyNumberFormat="1" applyFont="1" applyFill="1" applyBorder="1" applyAlignment="1">
      <alignment horizontal="center" vertical="center"/>
    </xf>
    <xf numFmtId="171" fontId="20" fillId="7" borderId="1" xfId="0" applyNumberFormat="1" applyFont="1" applyFill="1" applyBorder="1" applyAlignment="1">
      <alignment horizontal="center" vertical="center"/>
    </xf>
    <xf numFmtId="168" fontId="39" fillId="0" borderId="1" xfId="0" applyNumberFormat="1" applyFont="1" applyBorder="1" applyAlignment="1">
      <alignment horizontal="center" vertical="center"/>
    </xf>
    <xf numFmtId="171" fontId="20" fillId="6" borderId="1" xfId="0" applyNumberFormat="1" applyFont="1" applyFill="1" applyBorder="1" applyAlignment="1">
      <alignment vertical="center"/>
    </xf>
    <xf numFmtId="171" fontId="20" fillId="5" borderId="19" xfId="0" applyNumberFormat="1" applyFont="1" applyFill="1" applyBorder="1" applyAlignment="1">
      <alignment horizontal="center" vertical="center"/>
    </xf>
    <xf numFmtId="171" fontId="20" fillId="0" borderId="1" xfId="0" applyNumberFormat="1" applyFont="1" applyBorder="1" applyAlignment="1">
      <alignment horizontal="center" vertical="center"/>
    </xf>
    <xf numFmtId="171" fontId="39" fillId="3" borderId="1" xfId="0" applyNumberFormat="1" applyFont="1" applyFill="1" applyBorder="1" applyAlignment="1">
      <alignment horizontal="center" vertical="center"/>
    </xf>
    <xf numFmtId="171" fontId="20" fillId="9" borderId="1" xfId="0" applyNumberFormat="1" applyFont="1" applyFill="1" applyBorder="1" applyAlignment="1">
      <alignment horizontal="center" vertical="center"/>
    </xf>
    <xf numFmtId="167" fontId="39" fillId="0" borderId="1" xfId="0" applyNumberFormat="1" applyFont="1" applyBorder="1" applyAlignment="1">
      <alignment vertical="center"/>
    </xf>
    <xf numFmtId="1" fontId="39" fillId="0" borderId="1" xfId="0" applyNumberFormat="1" applyFont="1" applyBorder="1" applyAlignment="1">
      <alignment vertical="center"/>
    </xf>
    <xf numFmtId="167" fontId="39" fillId="0" borderId="0" xfId="0" applyNumberFormat="1" applyFont="1" applyAlignment="1">
      <alignment vertical="center"/>
    </xf>
    <xf numFmtId="4" fontId="40" fillId="0" borderId="0" xfId="0" applyNumberFormat="1" applyFont="1" applyAlignment="1">
      <alignment horizontal="right" vertical="center"/>
    </xf>
    <xf numFmtId="0" fontId="40" fillId="0" borderId="0" xfId="0" applyFont="1" applyAlignment="1">
      <alignment horizontal="right" vertical="center"/>
    </xf>
    <xf numFmtId="165" fontId="40" fillId="0" borderId="0" xfId="1" applyFont="1" applyAlignment="1">
      <alignment horizontal="left" vertical="center"/>
    </xf>
    <xf numFmtId="171" fontId="39" fillId="0" borderId="0" xfId="0" quotePrefix="1" applyNumberFormat="1" applyFont="1" applyAlignment="1">
      <alignment vertical="center"/>
    </xf>
    <xf numFmtId="171" fontId="39" fillId="0" borderId="20" xfId="0" applyNumberFormat="1" applyFont="1" applyBorder="1" applyAlignment="1">
      <alignment vertical="center"/>
    </xf>
    <xf numFmtId="171" fontId="39" fillId="0" borderId="21" xfId="0" applyNumberFormat="1" applyFont="1" applyBorder="1" applyAlignment="1">
      <alignment vertical="center"/>
    </xf>
    <xf numFmtId="165" fontId="39" fillId="0" borderId="21" xfId="1" applyFont="1" applyBorder="1" applyAlignment="1">
      <alignment vertical="center"/>
    </xf>
    <xf numFmtId="171" fontId="39" fillId="0" borderId="13" xfId="0" applyNumberFormat="1" applyFont="1" applyBorder="1" applyAlignment="1">
      <alignment vertical="center"/>
    </xf>
    <xf numFmtId="171" fontId="39" fillId="0" borderId="0" xfId="0" applyNumberFormat="1" applyFont="1" applyBorder="1" applyAlignment="1">
      <alignment vertical="center"/>
    </xf>
    <xf numFmtId="165" fontId="39" fillId="0" borderId="0" xfId="1" applyFont="1" applyBorder="1" applyAlignment="1">
      <alignment vertical="center"/>
    </xf>
    <xf numFmtId="171" fontId="39" fillId="0" borderId="22" xfId="0" applyNumberFormat="1" applyFont="1" applyBorder="1" applyAlignment="1">
      <alignment vertical="center"/>
    </xf>
    <xf numFmtId="171" fontId="39" fillId="0" borderId="23" xfId="0" applyNumberFormat="1" applyFont="1" applyBorder="1" applyAlignment="1">
      <alignment vertical="center"/>
    </xf>
    <xf numFmtId="171" fontId="20" fillId="0" borderId="0" xfId="0" applyNumberFormat="1" applyFont="1" applyBorder="1" applyAlignment="1">
      <alignment vertical="center"/>
    </xf>
    <xf numFmtId="165" fontId="20" fillId="0" borderId="0" xfId="1" applyFont="1" applyBorder="1" applyAlignment="1">
      <alignment vertical="center"/>
    </xf>
    <xf numFmtId="171" fontId="20" fillId="0" borderId="20" xfId="0" applyNumberFormat="1" applyFont="1" applyBorder="1" applyAlignment="1">
      <alignment vertical="center"/>
    </xf>
    <xf numFmtId="171" fontId="20" fillId="0" borderId="21" xfId="0" applyNumberFormat="1" applyFont="1" applyBorder="1" applyAlignment="1">
      <alignment vertical="center"/>
    </xf>
    <xf numFmtId="165" fontId="20" fillId="0" borderId="21" xfId="1" applyFont="1" applyBorder="1" applyAlignment="1">
      <alignment vertical="center"/>
    </xf>
    <xf numFmtId="171" fontId="39" fillId="0" borderId="22" xfId="0" applyNumberFormat="1" applyFont="1" applyBorder="1" applyAlignment="1">
      <alignment horizontal="left" vertical="center" indent="6"/>
    </xf>
    <xf numFmtId="0" fontId="40" fillId="0" borderId="0" xfId="0" applyFont="1" applyBorder="1" applyAlignment="1">
      <alignment horizontal="left" vertical="center"/>
    </xf>
    <xf numFmtId="171" fontId="39" fillId="0" borderId="24" xfId="0" applyNumberFormat="1" applyFont="1" applyBorder="1" applyAlignment="1">
      <alignment horizontal="left" vertical="center" indent="6"/>
    </xf>
    <xf numFmtId="0" fontId="40" fillId="0" borderId="25" xfId="0" applyFont="1" applyBorder="1" applyAlignment="1">
      <alignment horizontal="left" vertical="center"/>
    </xf>
    <xf numFmtId="171" fontId="39" fillId="0" borderId="25" xfId="0" applyNumberFormat="1" applyFont="1" applyBorder="1" applyAlignment="1">
      <alignment vertical="center"/>
    </xf>
    <xf numFmtId="165" fontId="39" fillId="0" borderId="25" xfId="1" applyFont="1" applyBorder="1" applyAlignment="1">
      <alignment vertical="center"/>
    </xf>
    <xf numFmtId="171" fontId="39" fillId="0" borderId="26" xfId="0" applyNumberFormat="1" applyFont="1" applyBorder="1" applyAlignment="1">
      <alignment vertical="center"/>
    </xf>
    <xf numFmtId="0" fontId="40" fillId="0" borderId="21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/>
    </xf>
    <xf numFmtId="0" fontId="40" fillId="0" borderId="0" xfId="0" applyFont="1" applyBorder="1" applyAlignment="1">
      <alignment horizontal="right" vertical="center"/>
    </xf>
    <xf numFmtId="0" fontId="40" fillId="0" borderId="23" xfId="0" applyFont="1" applyBorder="1" applyAlignment="1">
      <alignment horizontal="left" vertical="center"/>
    </xf>
    <xf numFmtId="2" fontId="40" fillId="0" borderId="25" xfId="0" applyNumberFormat="1" applyFont="1" applyBorder="1" applyAlignment="1">
      <alignment horizontal="right" vertical="center"/>
    </xf>
    <xf numFmtId="0" fontId="40" fillId="0" borderId="26" xfId="0" applyFont="1" applyBorder="1" applyAlignment="1">
      <alignment horizontal="left" vertical="center"/>
    </xf>
    <xf numFmtId="2" fontId="40" fillId="0" borderId="0" xfId="0" applyNumberFormat="1" applyFont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171" fontId="16" fillId="0" borderId="0" xfId="0" applyNumberFormat="1" applyFont="1" applyAlignment="1" applyProtection="1">
      <alignment horizontal="left" vertical="center" indent="3"/>
    </xf>
    <xf numFmtId="171" fontId="16" fillId="0" borderId="0" xfId="0" quotePrefix="1" applyNumberFormat="1" applyFont="1" applyAlignment="1" applyProtection="1">
      <alignment horizontal="left" vertical="center" indent="3"/>
    </xf>
    <xf numFmtId="171" fontId="20" fillId="0" borderId="0" xfId="0" applyNumberFormat="1" applyFont="1" applyAlignment="1" applyProtection="1">
      <alignment horizontal="left" vertical="center" indent="3"/>
    </xf>
    <xf numFmtId="0" fontId="40" fillId="0" borderId="25" xfId="0" applyFont="1" applyBorder="1" applyAlignment="1">
      <alignment horizontal="right" vertical="center"/>
    </xf>
    <xf numFmtId="0" fontId="40" fillId="0" borderId="22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72" fontId="23" fillId="0" borderId="0" xfId="0" applyNumberFormat="1" applyFont="1" applyBorder="1" applyAlignment="1">
      <alignment vertical="center"/>
    </xf>
    <xf numFmtId="4" fontId="41" fillId="0" borderId="0" xfId="0" quotePrefix="1" applyNumberFormat="1" applyFont="1" applyBorder="1" applyAlignment="1">
      <alignment horizontal="right" vertical="center"/>
    </xf>
    <xf numFmtId="2" fontId="23" fillId="0" borderId="0" xfId="0" applyNumberFormat="1" applyFont="1" applyBorder="1" applyAlignment="1">
      <alignment vertical="center"/>
    </xf>
    <xf numFmtId="0" fontId="42" fillId="0" borderId="0" xfId="0" applyFont="1" applyAlignment="1">
      <alignment horizontal="left" vertical="center"/>
    </xf>
    <xf numFmtId="171" fontId="43" fillId="0" borderId="0" xfId="0" applyNumberFormat="1" applyFont="1" applyAlignment="1">
      <alignment vertical="center"/>
    </xf>
    <xf numFmtId="2" fontId="43" fillId="0" borderId="0" xfId="0" applyNumberFormat="1" applyFont="1" applyAlignment="1">
      <alignment horizontal="center" vertical="center"/>
    </xf>
    <xf numFmtId="167" fontId="43" fillId="0" borderId="0" xfId="0" applyNumberFormat="1" applyFont="1" applyAlignment="1">
      <alignment horizontal="center" vertical="center"/>
    </xf>
    <xf numFmtId="171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171" fontId="42" fillId="0" borderId="0" xfId="0" applyNumberFormat="1" applyFont="1" applyAlignment="1">
      <alignment horizontal="center" vertical="center"/>
    </xf>
    <xf numFmtId="2" fontId="42" fillId="0" borderId="0" xfId="0" applyNumberFormat="1" applyFont="1" applyAlignment="1">
      <alignment horizontal="left" vertical="center" indent="2"/>
    </xf>
    <xf numFmtId="0" fontId="43" fillId="0" borderId="0" xfId="0" applyFont="1" applyAlignment="1">
      <alignment vertical="center"/>
    </xf>
    <xf numFmtId="171" fontId="16" fillId="0" borderId="0" xfId="0" quotePrefix="1" applyNumberFormat="1" applyFont="1" applyAlignment="1" applyProtection="1">
      <alignment horizontal="right" vertical="center"/>
    </xf>
    <xf numFmtId="171" fontId="16" fillId="0" borderId="0" xfId="0" applyNumberFormat="1" applyFont="1" applyAlignment="1" applyProtection="1">
      <alignment horizontal="right" vertical="center"/>
    </xf>
    <xf numFmtId="0" fontId="16" fillId="10" borderId="18" xfId="0" applyFont="1" applyFill="1" applyBorder="1" applyAlignment="1">
      <alignment horizontal="left" vertical="center"/>
    </xf>
    <xf numFmtId="4" fontId="39" fillId="0" borderId="0" xfId="0" applyNumberFormat="1" applyFont="1" applyAlignment="1">
      <alignment vertical="center"/>
    </xf>
    <xf numFmtId="2" fontId="39" fillId="0" borderId="0" xfId="0" applyNumberFormat="1" applyFont="1" applyAlignment="1">
      <alignment horizontal="left" vertical="center" indent="4"/>
    </xf>
    <xf numFmtId="4" fontId="39" fillId="0" borderId="0" xfId="0" applyNumberFormat="1" applyFont="1" applyAlignment="1">
      <alignment horizontal="left" vertical="center" indent="1"/>
    </xf>
    <xf numFmtId="0" fontId="18" fillId="10" borderId="0" xfId="0" applyFont="1" applyFill="1" applyBorder="1" applyAlignment="1">
      <alignment horizontal="center" vertical="center" wrapText="1"/>
    </xf>
    <xf numFmtId="0" fontId="16" fillId="10" borderId="19" xfId="0" applyFont="1" applyFill="1" applyBorder="1" applyAlignment="1">
      <alignment horizontal="left" vertical="center"/>
    </xf>
    <xf numFmtId="0" fontId="16" fillId="10" borderId="6" xfId="0" applyFont="1" applyFill="1" applyBorder="1" applyAlignment="1">
      <alignment horizontal="left" vertical="center"/>
    </xf>
    <xf numFmtId="2" fontId="16" fillId="10" borderId="18" xfId="0" applyNumberFormat="1" applyFont="1" applyFill="1" applyBorder="1" applyAlignment="1">
      <alignment horizontal="right" vertical="center"/>
    </xf>
    <xf numFmtId="2" fontId="16" fillId="10" borderId="1" xfId="0" applyNumberFormat="1" applyFont="1" applyFill="1" applyBorder="1" applyAlignment="1">
      <alignment horizontal="left" vertical="center"/>
    </xf>
    <xf numFmtId="2" fontId="16" fillId="10" borderId="7" xfId="0" applyNumberFormat="1" applyFont="1" applyFill="1" applyBorder="1" applyAlignment="1">
      <alignment horizontal="left" vertical="center"/>
    </xf>
    <xf numFmtId="0" fontId="16" fillId="10" borderId="6" xfId="0" applyFont="1" applyFill="1" applyBorder="1" applyAlignment="1">
      <alignment horizontal="left" vertical="center" wrapText="1"/>
    </xf>
    <xf numFmtId="0" fontId="16" fillId="10" borderId="0" xfId="0" applyFont="1" applyFill="1" applyBorder="1" applyAlignment="1">
      <alignment horizontal="left" vertical="center"/>
    </xf>
    <xf numFmtId="165" fontId="14" fillId="0" borderId="0" xfId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65" fontId="16" fillId="10" borderId="1" xfId="1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vertical="center"/>
    </xf>
    <xf numFmtId="2" fontId="16" fillId="10" borderId="0" xfId="0" applyNumberFormat="1" applyFont="1" applyFill="1" applyAlignment="1">
      <alignment horizontal="center" vertical="center"/>
    </xf>
    <xf numFmtId="0" fontId="20" fillId="10" borderId="0" xfId="0" applyFont="1" applyFill="1" applyBorder="1" applyAlignment="1">
      <alignment horizontal="center" vertical="center"/>
    </xf>
    <xf numFmtId="165" fontId="41" fillId="11" borderId="1" xfId="1" applyFont="1" applyFill="1" applyBorder="1" applyAlignment="1">
      <alignment horizontal="center" vertical="center"/>
    </xf>
    <xf numFmtId="0" fontId="41" fillId="11" borderId="1" xfId="0" applyFont="1" applyFill="1" applyBorder="1" applyAlignment="1">
      <alignment vertical="center"/>
    </xf>
    <xf numFmtId="0" fontId="44" fillId="10" borderId="0" xfId="0" applyFont="1" applyFill="1" applyAlignment="1">
      <alignment horizontal="left"/>
    </xf>
    <xf numFmtId="0" fontId="45" fillId="10" borderId="0" xfId="0" applyFont="1" applyFill="1" applyAlignment="1">
      <alignment horizontal="left"/>
    </xf>
    <xf numFmtId="0" fontId="44" fillId="10" borderId="1" xfId="0" applyFont="1" applyFill="1" applyBorder="1" applyAlignment="1">
      <alignment horizontal="center"/>
    </xf>
    <xf numFmtId="0" fontId="45" fillId="10" borderId="1" xfId="0" applyFont="1" applyFill="1" applyBorder="1" applyAlignment="1">
      <alignment horizontal="center"/>
    </xf>
    <xf numFmtId="0" fontId="45" fillId="10" borderId="2" xfId="0" applyFont="1" applyFill="1" applyBorder="1" applyAlignment="1">
      <alignment horizontal="center"/>
    </xf>
    <xf numFmtId="0" fontId="44" fillId="10" borderId="20" xfId="0" applyFont="1" applyFill="1" applyBorder="1" applyAlignment="1">
      <alignment horizontal="left"/>
    </xf>
    <xf numFmtId="0" fontId="45" fillId="10" borderId="2" xfId="0" applyFont="1" applyFill="1" applyBorder="1" applyAlignment="1">
      <alignment horizontal="center" vertical="center"/>
    </xf>
    <xf numFmtId="2" fontId="45" fillId="10" borderId="2" xfId="0" applyNumberFormat="1" applyFont="1" applyFill="1" applyBorder="1" applyAlignment="1">
      <alignment horizontal="center"/>
    </xf>
    <xf numFmtId="0" fontId="44" fillId="10" borderId="22" xfId="0" applyFont="1" applyFill="1" applyBorder="1" applyAlignment="1">
      <alignment horizontal="left"/>
    </xf>
    <xf numFmtId="0" fontId="45" fillId="10" borderId="27" xfId="0" applyFont="1" applyFill="1" applyBorder="1" applyAlignment="1">
      <alignment horizontal="center" vertical="center"/>
    </xf>
    <xf numFmtId="2" fontId="45" fillId="10" borderId="27" xfId="0" applyNumberFormat="1" applyFont="1" applyFill="1" applyBorder="1" applyAlignment="1">
      <alignment horizontal="center"/>
    </xf>
    <xf numFmtId="0" fontId="33" fillId="10" borderId="22" xfId="0" applyFont="1" applyFill="1" applyBorder="1" applyAlignment="1">
      <alignment horizontal="left"/>
    </xf>
    <xf numFmtId="0" fontId="46" fillId="10" borderId="27" xfId="0" applyFont="1" applyFill="1" applyBorder="1" applyAlignment="1">
      <alignment horizontal="center" vertical="center"/>
    </xf>
    <xf numFmtId="0" fontId="44" fillId="10" borderId="24" xfId="0" applyFont="1" applyFill="1" applyBorder="1" applyAlignment="1">
      <alignment horizontal="left"/>
    </xf>
    <xf numFmtId="0" fontId="45" fillId="10" borderId="19" xfId="0" applyFont="1" applyFill="1" applyBorder="1" applyAlignment="1">
      <alignment horizontal="center" vertical="center"/>
    </xf>
    <xf numFmtId="2" fontId="45" fillId="10" borderId="19" xfId="0" applyNumberFormat="1" applyFont="1" applyFill="1" applyBorder="1" applyAlignment="1">
      <alignment horizontal="center"/>
    </xf>
    <xf numFmtId="0" fontId="44" fillId="10" borderId="18" xfId="0" applyFont="1" applyFill="1" applyBorder="1" applyAlignment="1">
      <alignment horizontal="left"/>
    </xf>
    <xf numFmtId="0" fontId="45" fillId="10" borderId="28" xfId="0" applyFont="1" applyFill="1" applyBorder="1" applyAlignment="1">
      <alignment horizontal="left"/>
    </xf>
    <xf numFmtId="0" fontId="45" fillId="10" borderId="17" xfId="0" applyFont="1" applyFill="1" applyBorder="1" applyAlignment="1">
      <alignment horizontal="left"/>
    </xf>
    <xf numFmtId="2" fontId="45" fillId="10" borderId="19" xfId="0" applyNumberFormat="1" applyFont="1" applyFill="1" applyBorder="1" applyAlignment="1">
      <alignment horizontal="center" vertical="center"/>
    </xf>
    <xf numFmtId="0" fontId="0" fillId="10" borderId="0" xfId="0" applyFill="1"/>
    <xf numFmtId="0" fontId="47" fillId="10" borderId="0" xfId="0" applyFont="1" applyFill="1" applyAlignment="1"/>
    <xf numFmtId="0" fontId="48" fillId="10" borderId="0" xfId="0" applyFont="1" applyFill="1" applyAlignment="1">
      <alignment horizontal="left"/>
    </xf>
    <xf numFmtId="0" fontId="49" fillId="10" borderId="0" xfId="0" applyFont="1" applyFill="1" applyAlignment="1">
      <alignment horizontal="left"/>
    </xf>
    <xf numFmtId="2" fontId="45" fillId="10" borderId="0" xfId="0" applyNumberFormat="1" applyFont="1" applyFill="1" applyAlignment="1">
      <alignment horizontal="right"/>
    </xf>
    <xf numFmtId="2" fontId="45" fillId="10" borderId="0" xfId="0" applyNumberFormat="1" applyFont="1" applyFill="1" applyAlignment="1">
      <alignment horizontal="left"/>
    </xf>
    <xf numFmtId="0" fontId="45" fillId="10" borderId="0" xfId="0" applyFont="1" applyFill="1" applyAlignment="1">
      <alignment vertical="center"/>
    </xf>
    <xf numFmtId="0" fontId="45" fillId="10" borderId="0" xfId="0" applyFont="1" applyFill="1" applyAlignment="1">
      <alignment horizontal="right"/>
    </xf>
    <xf numFmtId="0" fontId="47" fillId="10" borderId="0" xfId="0" applyFont="1" applyFill="1" applyAlignment="1">
      <alignment horizontal="left"/>
    </xf>
    <xf numFmtId="0" fontId="50" fillId="10" borderId="0" xfId="0" applyFont="1" applyFill="1" applyAlignment="1">
      <alignment horizontal="left"/>
    </xf>
    <xf numFmtId="0" fontId="45" fillId="10" borderId="0" xfId="0" applyFont="1" applyFill="1" applyAlignment="1">
      <alignment horizontal="center"/>
    </xf>
    <xf numFmtId="0" fontId="51" fillId="10" borderId="0" xfId="0" applyFont="1" applyFill="1" applyAlignment="1">
      <alignment horizontal="left"/>
    </xf>
    <xf numFmtId="2" fontId="45" fillId="10" borderId="0" xfId="0" applyNumberFormat="1" applyFont="1" applyFill="1" applyAlignment="1">
      <alignment horizontal="center"/>
    </xf>
    <xf numFmtId="0" fontId="44" fillId="10" borderId="0" xfId="0" applyFont="1" applyFill="1" applyAlignment="1">
      <alignment horizontal="right"/>
    </xf>
    <xf numFmtId="2" fontId="45" fillId="10" borderId="25" xfId="0" applyNumberFormat="1" applyFont="1" applyFill="1" applyBorder="1" applyAlignment="1">
      <alignment horizontal="right"/>
    </xf>
    <xf numFmtId="165" fontId="49" fillId="10" borderId="0" xfId="1" applyFont="1" applyFill="1" applyAlignment="1">
      <alignment horizontal="left"/>
    </xf>
    <xf numFmtId="170" fontId="45" fillId="10" borderId="20" xfId="0" applyNumberFormat="1" applyFont="1" applyFill="1" applyBorder="1" applyAlignment="1">
      <alignment horizontal="center"/>
    </xf>
    <xf numFmtId="170" fontId="45" fillId="10" borderId="22" xfId="0" applyNumberFormat="1" applyFont="1" applyFill="1" applyBorder="1" applyAlignment="1">
      <alignment horizontal="center" vertical="center"/>
    </xf>
    <xf numFmtId="170" fontId="46" fillId="10" borderId="22" xfId="0" applyNumberFormat="1" applyFont="1" applyFill="1" applyBorder="1" applyAlignment="1">
      <alignment horizontal="center"/>
    </xf>
    <xf numFmtId="170" fontId="45" fillId="10" borderId="22" xfId="0" applyNumberFormat="1" applyFont="1" applyFill="1" applyBorder="1" applyAlignment="1">
      <alignment horizontal="center"/>
    </xf>
    <xf numFmtId="170" fontId="45" fillId="10" borderId="24" xfId="0" applyNumberFormat="1" applyFont="1" applyFill="1" applyBorder="1" applyAlignment="1">
      <alignment horizontal="center"/>
    </xf>
    <xf numFmtId="165" fontId="52" fillId="10" borderId="0" xfId="1" applyFont="1" applyFill="1" applyAlignment="1">
      <alignment horizontal="left"/>
    </xf>
    <xf numFmtId="165" fontId="49" fillId="10" borderId="1" xfId="1" applyFont="1" applyFill="1" applyBorder="1" applyAlignment="1">
      <alignment horizontal="left"/>
    </xf>
    <xf numFmtId="0" fontId="39" fillId="0" borderId="3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2" fontId="39" fillId="0" borderId="4" xfId="0" applyNumberFormat="1" applyFont="1" applyBorder="1" applyAlignment="1">
      <alignment horizontal="center" vertical="center" wrapText="1"/>
    </xf>
    <xf numFmtId="167" fontId="39" fillId="0" borderId="4" xfId="0" applyNumberFormat="1" applyFont="1" applyBorder="1" applyAlignment="1">
      <alignment horizontal="center" vertical="center" wrapText="1"/>
    </xf>
    <xf numFmtId="167" fontId="39" fillId="0" borderId="5" xfId="0" applyNumberFormat="1" applyFont="1" applyBorder="1" applyAlignment="1">
      <alignment horizontal="center" vertical="center" wrapText="1"/>
    </xf>
    <xf numFmtId="0" fontId="38" fillId="12" borderId="9" xfId="0" applyFont="1" applyFill="1" applyBorder="1" applyAlignment="1">
      <alignment horizontal="center" vertical="center" wrapText="1"/>
    </xf>
    <xf numFmtId="0" fontId="38" fillId="12" borderId="10" xfId="0" applyFont="1" applyFill="1" applyBorder="1" applyAlignment="1">
      <alignment horizontal="center" vertical="center" wrapText="1"/>
    </xf>
    <xf numFmtId="2" fontId="18" fillId="12" borderId="31" xfId="0" applyNumberFormat="1" applyFont="1" applyFill="1" applyBorder="1" applyAlignment="1">
      <alignment horizontal="center" vertical="center" wrapText="1"/>
    </xf>
    <xf numFmtId="0" fontId="18" fillId="12" borderId="8" xfId="0" applyFont="1" applyFill="1" applyBorder="1" applyAlignment="1">
      <alignment horizontal="center" vertical="center" wrapText="1"/>
    </xf>
    <xf numFmtId="0" fontId="18" fillId="12" borderId="10" xfId="0" applyFont="1" applyFill="1" applyBorder="1" applyAlignment="1">
      <alignment horizontal="center" vertical="center" wrapText="1"/>
    </xf>
    <xf numFmtId="0" fontId="18" fillId="12" borderId="9" xfId="0" applyFont="1" applyFill="1" applyBorder="1" applyAlignment="1">
      <alignment horizontal="center" vertical="center" wrapText="1"/>
    </xf>
    <xf numFmtId="0" fontId="18" fillId="12" borderId="31" xfId="0" applyFont="1" applyFill="1" applyBorder="1" applyAlignment="1">
      <alignment horizontal="center" vertical="center" wrapText="1"/>
    </xf>
    <xf numFmtId="165" fontId="14" fillId="10" borderId="0" xfId="1" applyFont="1" applyFill="1" applyBorder="1" applyAlignment="1">
      <alignment horizontal="center" vertical="center"/>
    </xf>
    <xf numFmtId="164" fontId="14" fillId="10" borderId="0" xfId="0" applyNumberFormat="1" applyFont="1" applyFill="1" applyAlignment="1">
      <alignment horizontal="center" vertical="center"/>
    </xf>
    <xf numFmtId="0" fontId="44" fillId="10" borderId="0" xfId="0" applyFont="1" applyFill="1" applyBorder="1" applyAlignment="1">
      <alignment horizontal="left"/>
    </xf>
    <xf numFmtId="0" fontId="45" fillId="10" borderId="0" xfId="0" applyFont="1" applyFill="1" applyBorder="1" applyAlignment="1">
      <alignment horizontal="left"/>
    </xf>
    <xf numFmtId="2" fontId="45" fillId="10" borderId="0" xfId="0" applyNumberFormat="1" applyFont="1" applyFill="1" applyBorder="1" applyAlignment="1">
      <alignment horizontal="center" vertical="center"/>
    </xf>
    <xf numFmtId="2" fontId="0" fillId="10" borderId="0" xfId="0" applyNumberFormat="1" applyFill="1"/>
    <xf numFmtId="2" fontId="16" fillId="0" borderId="0" xfId="1" applyNumberFormat="1" applyFont="1" applyAlignment="1">
      <alignment vertical="center"/>
    </xf>
    <xf numFmtId="0" fontId="40" fillId="0" borderId="0" xfId="0" applyFont="1" applyAlignment="1">
      <alignment horizontal="center" vertical="center"/>
    </xf>
    <xf numFmtId="2" fontId="39" fillId="8" borderId="1" xfId="0" applyNumberFormat="1" applyFont="1" applyFill="1" applyBorder="1" applyAlignment="1">
      <alignment horizontal="center" vertical="center"/>
    </xf>
    <xf numFmtId="171" fontId="16" fillId="0" borderId="22" xfId="0" applyNumberFormat="1" applyFont="1" applyBorder="1" applyAlignment="1">
      <alignment vertical="center"/>
    </xf>
    <xf numFmtId="171" fontId="16" fillId="0" borderId="0" xfId="0" applyNumberFormat="1" applyFont="1" applyBorder="1" applyAlignment="1">
      <alignment vertical="center"/>
    </xf>
    <xf numFmtId="165" fontId="16" fillId="0" borderId="0" xfId="1" applyFont="1" applyBorder="1" applyAlignment="1">
      <alignment vertical="center"/>
    </xf>
    <xf numFmtId="171" fontId="16" fillId="0" borderId="23" xfId="0" applyNumberFormat="1" applyFont="1" applyBorder="1" applyAlignment="1">
      <alignment vertical="center"/>
    </xf>
    <xf numFmtId="171" fontId="55" fillId="0" borderId="0" xfId="0" applyNumberFormat="1" applyFont="1" applyBorder="1" applyAlignment="1">
      <alignment vertical="center"/>
    </xf>
    <xf numFmtId="165" fontId="55" fillId="0" borderId="0" xfId="1" applyFont="1" applyBorder="1" applyAlignment="1">
      <alignment vertical="center"/>
    </xf>
    <xf numFmtId="171" fontId="55" fillId="0" borderId="23" xfId="0" applyNumberFormat="1" applyFont="1" applyBorder="1" applyAlignment="1">
      <alignment vertical="center"/>
    </xf>
    <xf numFmtId="0" fontId="45" fillId="10" borderId="0" xfId="0" applyFont="1" applyFill="1" applyAlignment="1">
      <alignment horizontal="center"/>
    </xf>
    <xf numFmtId="173" fontId="16" fillId="0" borderId="0" xfId="1" applyNumberFormat="1" applyFont="1" applyBorder="1" applyAlignment="1">
      <alignment vertical="center"/>
    </xf>
    <xf numFmtId="0" fontId="59" fillId="10" borderId="0" xfId="29" applyFont="1" applyFill="1" applyBorder="1" applyAlignment="1">
      <alignment horizontal="right" vertical="center"/>
    </xf>
    <xf numFmtId="0" fontId="58" fillId="10" borderId="0" xfId="0" applyFont="1" applyFill="1" applyAlignment="1">
      <alignment vertical="center"/>
    </xf>
    <xf numFmtId="0" fontId="45" fillId="10" borderId="0" xfId="0" applyFont="1" applyFill="1" applyAlignment="1">
      <alignment horizontal="left" vertical="center"/>
    </xf>
    <xf numFmtId="1" fontId="45" fillId="10" borderId="0" xfId="0" applyNumberFormat="1" applyFont="1" applyFill="1" applyAlignment="1">
      <alignment vertical="center"/>
    </xf>
    <xf numFmtId="2" fontId="45" fillId="10" borderId="0" xfId="0" applyNumberFormat="1" applyFont="1" applyFill="1" applyAlignment="1">
      <alignment vertical="center"/>
    </xf>
    <xf numFmtId="10" fontId="45" fillId="10" borderId="0" xfId="114" applyNumberFormat="1" applyFont="1" applyFill="1" applyAlignment="1">
      <alignment horizontal="left" vertical="center"/>
    </xf>
    <xf numFmtId="0" fontId="0" fillId="10" borderId="0" xfId="0" applyFont="1" applyFill="1" applyAlignment="1">
      <alignment horizontal="center" vertical="center"/>
    </xf>
    <xf numFmtId="2" fontId="45" fillId="10" borderId="0" xfId="0" applyNumberFormat="1" applyFont="1" applyFill="1" applyAlignment="1">
      <alignment horizontal="right" vertical="center"/>
    </xf>
    <xf numFmtId="9" fontId="45" fillId="10" borderId="0" xfId="114" applyFont="1" applyFill="1" applyAlignment="1">
      <alignment horizontal="left" vertical="center"/>
    </xf>
    <xf numFmtId="10" fontId="45" fillId="10" borderId="0" xfId="0" applyNumberFormat="1" applyFont="1" applyFill="1" applyAlignment="1">
      <alignment horizontal="left" vertical="center"/>
    </xf>
    <xf numFmtId="0" fontId="49" fillId="10" borderId="0" xfId="0" applyFont="1" applyFill="1" applyAlignment="1">
      <alignment horizontal="right" vertical="center"/>
    </xf>
    <xf numFmtId="174" fontId="49" fillId="10" borderId="0" xfId="0" applyNumberFormat="1" applyFont="1" applyFill="1" applyAlignment="1">
      <alignment horizontal="right" vertical="center"/>
    </xf>
    <xf numFmtId="2" fontId="49" fillId="10" borderId="0" xfId="0" applyNumberFormat="1" applyFont="1" applyFill="1" applyAlignment="1">
      <alignment horizontal="left" vertical="center"/>
    </xf>
    <xf numFmtId="2" fontId="49" fillId="10" borderId="0" xfId="0" applyNumberFormat="1" applyFont="1" applyFill="1" applyAlignment="1">
      <alignment horizontal="right" vertical="center"/>
    </xf>
    <xf numFmtId="2" fontId="45" fillId="10" borderId="0" xfId="0" applyNumberFormat="1" applyFont="1" applyFill="1" applyAlignment="1">
      <alignment horizontal="left" vertical="center"/>
    </xf>
    <xf numFmtId="0" fontId="45" fillId="10" borderId="0" xfId="0" applyFont="1" applyFill="1" applyAlignment="1">
      <alignment horizontal="right" vertical="center"/>
    </xf>
    <xf numFmtId="2" fontId="45" fillId="10" borderId="0" xfId="0" applyNumberFormat="1" applyFont="1" applyFill="1" applyAlignment="1">
      <alignment horizontal="center" vertical="center"/>
    </xf>
    <xf numFmtId="0" fontId="36" fillId="10" borderId="0" xfId="0" applyFont="1" applyFill="1" applyAlignment="1">
      <alignment horizontal="left" vertical="center"/>
    </xf>
    <xf numFmtId="0" fontId="0" fillId="10" borderId="0" xfId="0" applyFont="1" applyFill="1" applyAlignment="1">
      <alignment horizontal="left" vertical="center"/>
    </xf>
    <xf numFmtId="0" fontId="36" fillId="10" borderId="1" xfId="0" applyFont="1" applyFill="1" applyBorder="1" applyAlignment="1">
      <alignment horizontal="center" vertical="center" wrapText="1"/>
    </xf>
    <xf numFmtId="0" fontId="0" fillId="10" borderId="0" xfId="0" applyFont="1" applyFill="1" applyBorder="1" applyAlignment="1">
      <alignment horizontal="left" vertical="center"/>
    </xf>
    <xf numFmtId="0" fontId="0" fillId="10" borderId="1" xfId="0" applyFont="1" applyFill="1" applyBorder="1" applyAlignment="1">
      <alignment horizontal="left" vertical="center" wrapText="1"/>
    </xf>
    <xf numFmtId="0" fontId="0" fillId="10" borderId="1" xfId="0" applyFont="1" applyFill="1" applyBorder="1" applyAlignment="1">
      <alignment horizontal="right" vertical="center" wrapText="1"/>
    </xf>
    <xf numFmtId="0" fontId="0" fillId="10" borderId="0" xfId="0" applyFont="1" applyFill="1" applyBorder="1" applyAlignment="1">
      <alignment horizontal="right" vertical="center" wrapText="1"/>
    </xf>
    <xf numFmtId="11" fontId="0" fillId="10" borderId="1" xfId="0" applyNumberFormat="1" applyFont="1" applyFill="1" applyBorder="1" applyAlignment="1">
      <alignment horizontal="right" vertical="center" wrapText="1"/>
    </xf>
    <xf numFmtId="11" fontId="0" fillId="10" borderId="0" xfId="0" applyNumberFormat="1" applyFont="1" applyFill="1" applyBorder="1" applyAlignment="1">
      <alignment horizontal="right" vertical="center" wrapText="1"/>
    </xf>
    <xf numFmtId="166" fontId="0" fillId="10" borderId="1" xfId="2" applyFont="1" applyFill="1" applyBorder="1" applyAlignment="1">
      <alignment horizontal="right" vertical="center" wrapText="1"/>
    </xf>
    <xf numFmtId="166" fontId="0" fillId="10" borderId="0" xfId="2" applyFont="1" applyFill="1" applyBorder="1" applyAlignment="1">
      <alignment horizontal="left" vertical="center" wrapText="1"/>
    </xf>
    <xf numFmtId="164" fontId="0" fillId="10" borderId="1" xfId="0" applyNumberFormat="1" applyFont="1" applyFill="1" applyBorder="1" applyAlignment="1">
      <alignment horizontal="left" vertical="center" wrapText="1"/>
    </xf>
    <xf numFmtId="164" fontId="0" fillId="10" borderId="0" xfId="0" applyNumberFormat="1" applyFont="1" applyFill="1" applyBorder="1" applyAlignment="1">
      <alignment horizontal="left" vertical="center" wrapText="1"/>
    </xf>
    <xf numFmtId="0" fontId="0" fillId="10" borderId="0" xfId="0" applyFont="1" applyFill="1" applyAlignment="1">
      <alignment vertical="center"/>
    </xf>
    <xf numFmtId="0" fontId="61" fillId="10" borderId="0" xfId="0" applyFont="1" applyFill="1" applyBorder="1" applyAlignment="1">
      <alignment horizontal="right" vertical="center"/>
    </xf>
    <xf numFmtId="0" fontId="49" fillId="10" borderId="0" xfId="0" applyFont="1" applyFill="1" applyAlignment="1">
      <alignment horizontal="left" vertical="center"/>
    </xf>
    <xf numFmtId="173" fontId="14" fillId="0" borderId="1" xfId="1" applyNumberFormat="1" applyFont="1" applyBorder="1" applyAlignment="1">
      <alignment horizontal="center" vertical="center"/>
    </xf>
    <xf numFmtId="173" fontId="14" fillId="10" borderId="1" xfId="1" applyNumberFormat="1" applyFont="1" applyFill="1" applyBorder="1" applyAlignment="1">
      <alignment horizontal="center" vertical="center"/>
    </xf>
    <xf numFmtId="173" fontId="37" fillId="11" borderId="1" xfId="1" applyNumberFormat="1" applyFont="1" applyFill="1" applyBorder="1" applyAlignment="1">
      <alignment horizontal="center" vertical="center"/>
    </xf>
    <xf numFmtId="2" fontId="45" fillId="10" borderId="1" xfId="0" applyNumberFormat="1" applyFont="1" applyFill="1" applyBorder="1" applyAlignment="1">
      <alignment horizontal="center" vertical="center"/>
    </xf>
    <xf numFmtId="171" fontId="62" fillId="0" borderId="0" xfId="0" applyNumberFormat="1" applyFont="1" applyAlignment="1" applyProtection="1">
      <alignment horizontal="left" vertical="center"/>
    </xf>
    <xf numFmtId="171" fontId="62" fillId="0" borderId="0" xfId="0" applyNumberFormat="1" applyFont="1" applyAlignment="1">
      <alignment vertical="center"/>
    </xf>
    <xf numFmtId="2" fontId="0" fillId="10" borderId="0" xfId="0" applyNumberFormat="1" applyFill="1" applyAlignment="1">
      <alignment horizontal="right"/>
    </xf>
    <xf numFmtId="0" fontId="20" fillId="10" borderId="0" xfId="0" applyFont="1" applyFill="1" applyBorder="1" applyAlignment="1">
      <alignment horizontal="center" vertical="center" textRotation="90"/>
    </xf>
    <xf numFmtId="165" fontId="14" fillId="10" borderId="0" xfId="1" applyFont="1" applyFill="1" applyAlignment="1">
      <alignment horizontal="center" vertical="center"/>
    </xf>
    <xf numFmtId="0" fontId="16" fillId="10" borderId="0" xfId="0" applyFont="1" applyFill="1" applyBorder="1" applyAlignment="1">
      <alignment horizontal="left" vertical="center" indent="1"/>
    </xf>
    <xf numFmtId="167" fontId="16" fillId="10" borderId="0" xfId="0" applyNumberFormat="1" applyFont="1" applyFill="1" applyBorder="1" applyAlignment="1">
      <alignment horizontal="right" vertical="center" indent="2"/>
    </xf>
    <xf numFmtId="2" fontId="16" fillId="10" borderId="0" xfId="0" applyNumberFormat="1" applyFont="1" applyFill="1" applyBorder="1" applyAlignment="1">
      <alignment horizontal="center" vertical="center" wrapText="1"/>
    </xf>
    <xf numFmtId="168" fontId="16" fillId="10" borderId="0" xfId="0" applyNumberFormat="1" applyFont="1" applyFill="1" applyBorder="1" applyAlignment="1">
      <alignment horizontal="center" vertical="center" wrapText="1"/>
    </xf>
    <xf numFmtId="2" fontId="16" fillId="10" borderId="0" xfId="0" applyNumberFormat="1" applyFont="1" applyFill="1" applyBorder="1" applyAlignment="1">
      <alignment horizontal="left" vertical="center" indent="1"/>
    </xf>
    <xf numFmtId="2" fontId="16" fillId="10" borderId="0" xfId="0" applyNumberFormat="1" applyFont="1" applyFill="1" applyBorder="1" applyAlignment="1">
      <alignment horizontal="left" vertical="center" indent="2"/>
    </xf>
    <xf numFmtId="167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67" fontId="14" fillId="0" borderId="0" xfId="0" applyNumberFormat="1" applyFont="1" applyAlignment="1">
      <alignment horizontal="center" vertical="center"/>
    </xf>
    <xf numFmtId="0" fontId="20" fillId="0" borderId="0" xfId="0" applyFont="1" applyFill="1" applyBorder="1" applyAlignment="1">
      <alignment horizontal="center" vertical="center" textRotation="90"/>
    </xf>
    <xf numFmtId="0" fontId="16" fillId="0" borderId="23" xfId="0" applyFont="1" applyFill="1" applyBorder="1" applyAlignment="1">
      <alignment horizontal="center" vertical="center"/>
    </xf>
    <xf numFmtId="2" fontId="16" fillId="0" borderId="22" xfId="0" applyNumberFormat="1" applyFont="1" applyFill="1" applyBorder="1" applyAlignment="1">
      <alignment horizontal="center" vertical="center"/>
    </xf>
    <xf numFmtId="168" fontId="16" fillId="0" borderId="0" xfId="0" applyNumberFormat="1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indent="1"/>
    </xf>
    <xf numFmtId="0" fontId="16" fillId="0" borderId="0" xfId="0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167" fontId="16" fillId="0" borderId="0" xfId="0" applyNumberFormat="1" applyFont="1" applyFill="1" applyBorder="1" applyAlignment="1">
      <alignment horizontal="right" vertical="center" indent="2"/>
    </xf>
    <xf numFmtId="2" fontId="16" fillId="0" borderId="0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left" vertical="center" indent="1"/>
    </xf>
    <xf numFmtId="2" fontId="16" fillId="0" borderId="0" xfId="0" applyNumberFormat="1" applyFont="1" applyFill="1" applyBorder="1" applyAlignment="1">
      <alignment horizontal="left" vertical="center" indent="2"/>
    </xf>
    <xf numFmtId="2" fontId="37" fillId="10" borderId="0" xfId="0" applyNumberFormat="1" applyFont="1" applyFill="1" applyAlignment="1">
      <alignment horizontal="center" vertical="center"/>
    </xf>
    <xf numFmtId="0" fontId="37" fillId="10" borderId="0" xfId="0" applyFon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6" fillId="0" borderId="0" xfId="0" applyFont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49" fontId="36" fillId="0" borderId="1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36" fillId="0" borderId="17" xfId="0" applyFont="1" applyBorder="1" applyAlignment="1">
      <alignment horizontal="center" vertical="center"/>
    </xf>
    <xf numFmtId="165" fontId="0" fillId="0" borderId="27" xfId="1" applyFont="1" applyBorder="1" applyAlignment="1">
      <alignment vertical="center"/>
    </xf>
    <xf numFmtId="165" fontId="0" fillId="0" borderId="19" xfId="1" applyFont="1" applyBorder="1" applyAlignment="1">
      <alignment vertical="center"/>
    </xf>
    <xf numFmtId="43" fontId="0" fillId="0" borderId="2" xfId="0" applyNumberFormat="1" applyBorder="1" applyAlignment="1">
      <alignment vertical="center"/>
    </xf>
    <xf numFmtId="43" fontId="0" fillId="0" borderId="27" xfId="0" applyNumberFormat="1" applyBorder="1" applyAlignment="1">
      <alignment vertical="center"/>
    </xf>
    <xf numFmtId="43" fontId="0" fillId="0" borderId="19" xfId="0" applyNumberFormat="1" applyBorder="1" applyAlignment="1">
      <alignment vertical="center"/>
    </xf>
    <xf numFmtId="43" fontId="36" fillId="0" borderId="0" xfId="0" applyNumberFormat="1" applyFont="1" applyAlignment="1">
      <alignment vertical="center"/>
    </xf>
    <xf numFmtId="43" fontId="0" fillId="0" borderId="0" xfId="0" applyNumberFormat="1" applyAlignment="1">
      <alignment vertical="center"/>
    </xf>
    <xf numFmtId="0" fontId="16" fillId="10" borderId="3" xfId="0" applyFont="1" applyFill="1" applyBorder="1" applyAlignment="1">
      <alignment horizontal="left" vertical="center" indent="1"/>
    </xf>
    <xf numFmtId="0" fontId="16" fillId="10" borderId="5" xfId="0" applyFont="1" applyFill="1" applyBorder="1" applyAlignment="1">
      <alignment horizontal="left" vertical="center" indent="1"/>
    </xf>
    <xf numFmtId="0" fontId="16" fillId="10" borderId="47" xfId="0" applyFont="1" applyFill="1" applyBorder="1" applyAlignment="1">
      <alignment horizontal="center" vertical="center"/>
    </xf>
    <xf numFmtId="0" fontId="16" fillId="10" borderId="5" xfId="0" applyFont="1" applyFill="1" applyBorder="1" applyAlignment="1">
      <alignment horizontal="center" vertical="center"/>
    </xf>
    <xf numFmtId="2" fontId="16" fillId="10" borderId="32" xfId="0" applyNumberFormat="1" applyFont="1" applyFill="1" applyBorder="1" applyAlignment="1">
      <alignment horizontal="center" vertical="center"/>
    </xf>
    <xf numFmtId="167" fontId="16" fillId="10" borderId="4" xfId="0" applyNumberFormat="1" applyFont="1" applyFill="1" applyBorder="1" applyAlignment="1">
      <alignment horizontal="center" vertical="center"/>
    </xf>
    <xf numFmtId="167" fontId="16" fillId="10" borderId="5" xfId="0" applyNumberFormat="1" applyFont="1" applyFill="1" applyBorder="1" applyAlignment="1">
      <alignment horizontal="center" vertical="center"/>
    </xf>
    <xf numFmtId="2" fontId="16" fillId="10" borderId="3" xfId="0" applyNumberFormat="1" applyFont="1" applyFill="1" applyBorder="1" applyAlignment="1">
      <alignment horizontal="center" vertical="center"/>
    </xf>
    <xf numFmtId="0" fontId="16" fillId="10" borderId="4" xfId="0" applyFont="1" applyFill="1" applyBorder="1" applyAlignment="1">
      <alignment horizontal="center" vertical="center"/>
    </xf>
    <xf numFmtId="2" fontId="16" fillId="10" borderId="4" xfId="0" applyNumberFormat="1" applyFont="1" applyFill="1" applyBorder="1" applyAlignment="1">
      <alignment horizontal="center" vertical="center"/>
    </xf>
    <xf numFmtId="167" fontId="16" fillId="10" borderId="5" xfId="0" applyNumberFormat="1" applyFont="1" applyFill="1" applyBorder="1" applyAlignment="1">
      <alignment horizontal="right" vertical="center" indent="2"/>
    </xf>
    <xf numFmtId="0" fontId="16" fillId="10" borderId="3" xfId="0" applyFont="1" applyFill="1" applyBorder="1" applyAlignment="1">
      <alignment horizontal="center" vertical="center"/>
    </xf>
    <xf numFmtId="2" fontId="16" fillId="10" borderId="5" xfId="0" applyNumberFormat="1" applyFont="1" applyFill="1" applyBorder="1" applyAlignment="1">
      <alignment horizontal="center" vertical="center" wrapText="1"/>
    </xf>
    <xf numFmtId="168" fontId="16" fillId="10" borderId="32" xfId="0" applyNumberFormat="1" applyFont="1" applyFill="1" applyBorder="1" applyAlignment="1">
      <alignment horizontal="center" vertical="center" wrapText="1"/>
    </xf>
    <xf numFmtId="2" fontId="16" fillId="10" borderId="5" xfId="0" applyNumberFormat="1" applyFont="1" applyFill="1" applyBorder="1" applyAlignment="1">
      <alignment horizontal="center" vertical="center"/>
    </xf>
    <xf numFmtId="0" fontId="16" fillId="10" borderId="32" xfId="0" applyFont="1" applyFill="1" applyBorder="1" applyAlignment="1">
      <alignment horizontal="center" vertical="center"/>
    </xf>
    <xf numFmtId="2" fontId="16" fillId="10" borderId="4" xfId="0" applyNumberFormat="1" applyFont="1" applyFill="1" applyBorder="1" applyAlignment="1">
      <alignment horizontal="left" vertical="center" indent="1"/>
    </xf>
    <xf numFmtId="2" fontId="16" fillId="10" borderId="5" xfId="0" applyNumberFormat="1" applyFont="1" applyFill="1" applyBorder="1" applyAlignment="1">
      <alignment horizontal="left" vertical="center" indent="2"/>
    </xf>
    <xf numFmtId="0" fontId="16" fillId="10" borderId="6" xfId="0" applyFont="1" applyFill="1" applyBorder="1" applyAlignment="1">
      <alignment horizontal="left" vertical="center" indent="1"/>
    </xf>
    <xf numFmtId="0" fontId="16" fillId="10" borderId="30" xfId="0" applyFont="1" applyFill="1" applyBorder="1" applyAlignment="1">
      <alignment horizontal="left" vertical="center" indent="1"/>
    </xf>
    <xf numFmtId="0" fontId="16" fillId="10" borderId="7" xfId="0" applyFont="1" applyFill="1" applyBorder="1" applyAlignment="1">
      <alignment horizontal="center" vertical="center"/>
    </xf>
    <xf numFmtId="167" fontId="16" fillId="10" borderId="7" xfId="0" applyNumberFormat="1" applyFont="1" applyFill="1" applyBorder="1" applyAlignment="1">
      <alignment horizontal="center" vertical="center"/>
    </xf>
    <xf numFmtId="2" fontId="16" fillId="10" borderId="29" xfId="0" applyNumberFormat="1" applyFont="1" applyFill="1" applyBorder="1" applyAlignment="1">
      <alignment horizontal="center" vertical="center"/>
    </xf>
    <xf numFmtId="167" fontId="16" fillId="10" borderId="19" xfId="0" applyNumberFormat="1" applyFont="1" applyFill="1" applyBorder="1" applyAlignment="1">
      <alignment horizontal="center" vertical="center"/>
    </xf>
    <xf numFmtId="167" fontId="16" fillId="10" borderId="30" xfId="0" applyNumberFormat="1" applyFont="1" applyFill="1" applyBorder="1" applyAlignment="1">
      <alignment horizontal="center" vertical="center"/>
    </xf>
    <xf numFmtId="2" fontId="16" fillId="10" borderId="26" xfId="0" applyNumberFormat="1" applyFont="1" applyFill="1" applyBorder="1" applyAlignment="1">
      <alignment horizontal="center" vertical="center"/>
    </xf>
    <xf numFmtId="0" fontId="16" fillId="10" borderId="19" xfId="0" applyFont="1" applyFill="1" applyBorder="1" applyAlignment="1">
      <alignment horizontal="center" vertical="center"/>
    </xf>
    <xf numFmtId="2" fontId="16" fillId="10" borderId="19" xfId="0" applyNumberFormat="1" applyFont="1" applyFill="1" applyBorder="1" applyAlignment="1">
      <alignment horizontal="center" vertical="center"/>
    </xf>
    <xf numFmtId="167" fontId="16" fillId="10" borderId="30" xfId="0" applyNumberFormat="1" applyFont="1" applyFill="1" applyBorder="1" applyAlignment="1">
      <alignment horizontal="right" vertical="center" indent="2"/>
    </xf>
    <xf numFmtId="0" fontId="16" fillId="10" borderId="26" xfId="0" applyFont="1" applyFill="1" applyBorder="1" applyAlignment="1">
      <alignment horizontal="center" vertical="center"/>
    </xf>
    <xf numFmtId="2" fontId="16" fillId="10" borderId="30" xfId="0" applyNumberFormat="1" applyFont="1" applyFill="1" applyBorder="1" applyAlignment="1">
      <alignment horizontal="center" vertical="center" wrapText="1"/>
    </xf>
    <xf numFmtId="168" fontId="16" fillId="10" borderId="26" xfId="0" applyNumberFormat="1" applyFont="1" applyFill="1" applyBorder="1" applyAlignment="1">
      <alignment horizontal="center" vertical="center" wrapText="1"/>
    </xf>
    <xf numFmtId="2" fontId="16" fillId="10" borderId="30" xfId="0" applyNumberFormat="1" applyFont="1" applyFill="1" applyBorder="1" applyAlignment="1">
      <alignment horizontal="center" vertical="center"/>
    </xf>
    <xf numFmtId="2" fontId="16" fillId="10" borderId="19" xfId="0" applyNumberFormat="1" applyFont="1" applyFill="1" applyBorder="1" applyAlignment="1">
      <alignment horizontal="left" vertical="center" indent="1"/>
    </xf>
    <xf numFmtId="2" fontId="16" fillId="10" borderId="30" xfId="0" applyNumberFormat="1" applyFont="1" applyFill="1" applyBorder="1" applyAlignment="1">
      <alignment horizontal="left" vertical="center" indent="2"/>
    </xf>
    <xf numFmtId="0" fontId="16" fillId="10" borderId="7" xfId="0" applyFont="1" applyFill="1" applyBorder="1" applyAlignment="1">
      <alignment horizontal="left" vertical="center" indent="1"/>
    </xf>
    <xf numFmtId="167" fontId="16" fillId="10" borderId="7" xfId="0" applyNumberFormat="1" applyFont="1" applyFill="1" applyBorder="1" applyAlignment="1">
      <alignment horizontal="right" vertical="center" indent="2"/>
    </xf>
    <xf numFmtId="0" fontId="16" fillId="10" borderId="17" xfId="0" applyFont="1" applyFill="1" applyBorder="1" applyAlignment="1">
      <alignment horizontal="center" vertical="center"/>
    </xf>
    <xf numFmtId="2" fontId="16" fillId="10" borderId="7" xfId="0" applyNumberFormat="1" applyFont="1" applyFill="1" applyBorder="1" applyAlignment="1">
      <alignment horizontal="center" vertical="center" wrapText="1"/>
    </xf>
    <xf numFmtId="168" fontId="16" fillId="10" borderId="17" xfId="0" applyNumberFormat="1" applyFont="1" applyFill="1" applyBorder="1" applyAlignment="1">
      <alignment horizontal="center" vertical="center" wrapText="1"/>
    </xf>
    <xf numFmtId="2" fontId="16" fillId="10" borderId="1" xfId="0" applyNumberFormat="1" applyFont="1" applyFill="1" applyBorder="1" applyAlignment="1">
      <alignment horizontal="left" vertical="center" indent="1"/>
    </xf>
    <xf numFmtId="2" fontId="16" fillId="10" borderId="7" xfId="0" applyNumberFormat="1" applyFont="1" applyFill="1" applyBorder="1" applyAlignment="1">
      <alignment horizontal="left" vertical="center" indent="2"/>
    </xf>
    <xf numFmtId="0" fontId="16" fillId="10" borderId="9" xfId="0" applyFont="1" applyFill="1" applyBorder="1" applyAlignment="1">
      <alignment horizontal="left" vertical="center" indent="1"/>
    </xf>
    <xf numFmtId="0" fontId="16" fillId="10" borderId="10" xfId="0" applyFont="1" applyFill="1" applyBorder="1" applyAlignment="1">
      <alignment horizontal="left" vertical="center" indent="1"/>
    </xf>
    <xf numFmtId="0" fontId="16" fillId="10" borderId="9" xfId="0" applyFont="1" applyFill="1" applyBorder="1" applyAlignment="1">
      <alignment horizontal="center" vertical="center"/>
    </xf>
    <xf numFmtId="0" fontId="16" fillId="10" borderId="10" xfId="0" applyFont="1" applyFill="1" applyBorder="1" applyAlignment="1">
      <alignment horizontal="center" vertical="center"/>
    </xf>
    <xf numFmtId="2" fontId="16" fillId="10" borderId="31" xfId="0" applyNumberFormat="1" applyFont="1" applyFill="1" applyBorder="1" applyAlignment="1">
      <alignment horizontal="center" vertical="center"/>
    </xf>
    <xf numFmtId="167" fontId="16" fillId="10" borderId="8" xfId="0" applyNumberFormat="1" applyFont="1" applyFill="1" applyBorder="1" applyAlignment="1">
      <alignment horizontal="center" vertical="center"/>
    </xf>
    <xf numFmtId="167" fontId="16" fillId="10" borderId="10" xfId="0" applyNumberFormat="1" applyFont="1" applyFill="1" applyBorder="1" applyAlignment="1">
      <alignment horizontal="center" vertical="center"/>
    </xf>
    <xf numFmtId="2" fontId="16" fillId="10" borderId="9" xfId="0" applyNumberFormat="1" applyFont="1" applyFill="1" applyBorder="1" applyAlignment="1">
      <alignment horizontal="center" vertical="center"/>
    </xf>
    <xf numFmtId="0" fontId="16" fillId="10" borderId="8" xfId="0" applyFont="1" applyFill="1" applyBorder="1" applyAlignment="1">
      <alignment horizontal="center" vertical="center"/>
    </xf>
    <xf numFmtId="2" fontId="16" fillId="10" borderId="8" xfId="0" applyNumberFormat="1" applyFont="1" applyFill="1" applyBorder="1" applyAlignment="1">
      <alignment horizontal="center" vertical="center"/>
    </xf>
    <xf numFmtId="167" fontId="16" fillId="10" borderId="10" xfId="0" applyNumberFormat="1" applyFont="1" applyFill="1" applyBorder="1" applyAlignment="1">
      <alignment horizontal="right" vertical="center" indent="2"/>
    </xf>
    <xf numFmtId="0" fontId="16" fillId="10" borderId="31" xfId="0" applyFont="1" applyFill="1" applyBorder="1" applyAlignment="1">
      <alignment horizontal="center" vertical="center"/>
    </xf>
    <xf numFmtId="2" fontId="16" fillId="10" borderId="10" xfId="0" applyNumberFormat="1" applyFont="1" applyFill="1" applyBorder="1" applyAlignment="1">
      <alignment horizontal="center" vertical="center" wrapText="1"/>
    </xf>
    <xf numFmtId="168" fontId="16" fillId="10" borderId="31" xfId="0" applyNumberFormat="1" applyFont="1" applyFill="1" applyBorder="1" applyAlignment="1">
      <alignment horizontal="center" vertical="center" wrapText="1"/>
    </xf>
    <xf numFmtId="2" fontId="16" fillId="10" borderId="10" xfId="0" applyNumberFormat="1" applyFont="1" applyFill="1" applyBorder="1" applyAlignment="1">
      <alignment horizontal="center" vertical="center"/>
    </xf>
    <xf numFmtId="2" fontId="16" fillId="10" borderId="8" xfId="0" applyNumberFormat="1" applyFont="1" applyFill="1" applyBorder="1" applyAlignment="1">
      <alignment horizontal="left" vertical="center" indent="1"/>
    </xf>
    <xf numFmtId="2" fontId="16" fillId="10" borderId="10" xfId="0" applyNumberFormat="1" applyFont="1" applyFill="1" applyBorder="1" applyAlignment="1">
      <alignment horizontal="left" vertical="center" indent="2"/>
    </xf>
    <xf numFmtId="167" fontId="16" fillId="14" borderId="4" xfId="0" applyNumberFormat="1" applyFont="1" applyFill="1" applyBorder="1" applyAlignment="1">
      <alignment horizontal="center" vertical="center"/>
    </xf>
    <xf numFmtId="167" fontId="16" fillId="14" borderId="19" xfId="0" applyNumberFormat="1" applyFont="1" applyFill="1" applyBorder="1" applyAlignment="1">
      <alignment horizontal="center" vertical="center"/>
    </xf>
    <xf numFmtId="167" fontId="16" fillId="14" borderId="8" xfId="0" applyNumberFormat="1" applyFont="1" applyFill="1" applyBorder="1" applyAlignment="1">
      <alignment horizontal="center" vertical="center"/>
    </xf>
    <xf numFmtId="165" fontId="14" fillId="0" borderId="0" xfId="1" applyFont="1" applyAlignment="1">
      <alignment horizontal="center" vertical="center"/>
    </xf>
    <xf numFmtId="0" fontId="16" fillId="15" borderId="0" xfId="0" applyFont="1" applyFill="1" applyAlignment="1">
      <alignment horizontal="center" vertical="center"/>
    </xf>
    <xf numFmtId="0" fontId="16" fillId="16" borderId="0" xfId="0" applyFont="1" applyFill="1" applyAlignment="1">
      <alignment horizontal="center" vertical="center"/>
    </xf>
    <xf numFmtId="0" fontId="16" fillId="17" borderId="0" xfId="0" applyFont="1" applyFill="1" applyAlignment="1">
      <alignment horizontal="center" vertical="center"/>
    </xf>
    <xf numFmtId="0" fontId="16" fillId="18" borderId="0" xfId="0" applyFont="1" applyFill="1" applyAlignment="1">
      <alignment horizontal="center" vertical="center"/>
    </xf>
    <xf numFmtId="0" fontId="16" fillId="19" borderId="0" xfId="0" applyFont="1" applyFill="1" applyAlignment="1">
      <alignment horizontal="center" vertical="center"/>
    </xf>
    <xf numFmtId="0" fontId="16" fillId="20" borderId="0" xfId="0" applyFont="1" applyFill="1" applyAlignment="1">
      <alignment horizontal="center" vertical="center"/>
    </xf>
    <xf numFmtId="2" fontId="62" fillId="10" borderId="0" xfId="0" applyNumberFormat="1" applyFont="1" applyFill="1" applyBorder="1" applyAlignment="1">
      <alignment horizontal="center" vertical="center"/>
    </xf>
    <xf numFmtId="2" fontId="62" fillId="10" borderId="0" xfId="0" applyNumberFormat="1" applyFont="1" applyFill="1" applyAlignment="1">
      <alignment horizontal="center" vertical="center"/>
    </xf>
    <xf numFmtId="0" fontId="53" fillId="10" borderId="0" xfId="0" applyFont="1" applyFill="1" applyBorder="1" applyAlignment="1">
      <alignment horizontal="center" vertical="center"/>
    </xf>
    <xf numFmtId="0" fontId="62" fillId="10" borderId="0" xfId="0" applyFont="1" applyFill="1" applyAlignment="1">
      <alignment horizontal="center" vertical="center"/>
    </xf>
    <xf numFmtId="0" fontId="62" fillId="10" borderId="0" xfId="0" applyFont="1" applyFill="1" applyBorder="1" applyAlignment="1">
      <alignment horizontal="center" vertical="center"/>
    </xf>
    <xf numFmtId="0" fontId="62" fillId="10" borderId="0" xfId="0" applyFont="1" applyFill="1" applyBorder="1" applyAlignment="1">
      <alignment horizontal="right" vertical="center"/>
    </xf>
    <xf numFmtId="1" fontId="62" fillId="10" borderId="0" xfId="0" applyNumberFormat="1" applyFont="1" applyFill="1" applyAlignment="1">
      <alignment horizontal="right" vertical="center"/>
    </xf>
    <xf numFmtId="2" fontId="62" fillId="10" borderId="0" xfId="0" applyNumberFormat="1" applyFont="1" applyFill="1" applyAlignment="1">
      <alignment horizontal="right" vertical="center"/>
    </xf>
    <xf numFmtId="173" fontId="62" fillId="10" borderId="0" xfId="1" applyNumberFormat="1" applyFont="1" applyFill="1" applyBorder="1" applyAlignment="1">
      <alignment horizontal="right" vertical="center"/>
    </xf>
    <xf numFmtId="2" fontId="62" fillId="10" borderId="0" xfId="0" applyNumberFormat="1" applyFont="1" applyFill="1" applyBorder="1" applyAlignment="1">
      <alignment horizontal="right" vertical="center"/>
    </xf>
    <xf numFmtId="0" fontId="16" fillId="20" borderId="0" xfId="0" applyFont="1" applyFill="1" applyAlignment="1">
      <alignment horizontal="left" vertical="center"/>
    </xf>
    <xf numFmtId="0" fontId="53" fillId="10" borderId="0" xfId="0" applyFont="1" applyFill="1" applyBorder="1" applyAlignment="1">
      <alignment vertical="center"/>
    </xf>
    <xf numFmtId="0" fontId="64" fillId="10" borderId="0" xfId="0" applyFont="1" applyFill="1" applyAlignment="1">
      <alignment horizontal="center" vertical="center"/>
    </xf>
    <xf numFmtId="0" fontId="14" fillId="10" borderId="0" xfId="0" applyFont="1" applyFill="1" applyAlignment="1">
      <alignment horizontal="left" vertical="center"/>
    </xf>
    <xf numFmtId="0" fontId="14" fillId="10" borderId="0" xfId="0" applyFont="1" applyFill="1" applyAlignment="1">
      <alignment horizontal="left" vertical="center" indent="1"/>
    </xf>
    <xf numFmtId="0" fontId="14" fillId="0" borderId="0" xfId="0" applyFont="1" applyAlignment="1">
      <alignment horizontal="left" vertical="center"/>
    </xf>
    <xf numFmtId="0" fontId="15" fillId="10" borderId="0" xfId="0" applyFont="1" applyFill="1" applyAlignment="1">
      <alignment horizontal="left" vertical="center"/>
    </xf>
    <xf numFmtId="0" fontId="14" fillId="10" borderId="0" xfId="0" applyFont="1" applyFill="1" applyAlignment="1">
      <alignment horizontal="left" vertical="center" indent="9"/>
    </xf>
    <xf numFmtId="0" fontId="15" fillId="10" borderId="0" xfId="0" applyFont="1" applyFill="1" applyAlignment="1">
      <alignment horizontal="left" vertical="center" indent="5"/>
    </xf>
    <xf numFmtId="2" fontId="14" fillId="10" borderId="0" xfId="0" applyNumberFormat="1" applyFont="1" applyFill="1" applyAlignment="1">
      <alignment horizontal="right" vertical="center"/>
    </xf>
    <xf numFmtId="0" fontId="14" fillId="10" borderId="0" xfId="0" applyFont="1" applyFill="1" applyAlignment="1">
      <alignment horizontal="right" vertical="center"/>
    </xf>
    <xf numFmtId="165" fontId="14" fillId="10" borderId="0" xfId="1" applyFont="1" applyFill="1" applyAlignment="1">
      <alignment horizontal="left" vertical="center"/>
    </xf>
    <xf numFmtId="173" fontId="37" fillId="10" borderId="0" xfId="0" applyNumberFormat="1" applyFont="1" applyFill="1" applyBorder="1" applyAlignment="1">
      <alignment horizontal="center" vertical="center"/>
    </xf>
    <xf numFmtId="2" fontId="16" fillId="0" borderId="17" xfId="0" applyNumberFormat="1" applyFont="1" applyFill="1" applyBorder="1" applyAlignment="1">
      <alignment horizontal="center" vertical="center"/>
    </xf>
    <xf numFmtId="167" fontId="16" fillId="0" borderId="1" xfId="0" applyNumberFormat="1" applyFont="1" applyFill="1" applyBorder="1" applyAlignment="1">
      <alignment horizontal="center" vertical="center"/>
    </xf>
    <xf numFmtId="167" fontId="16" fillId="0" borderId="7" xfId="0" applyNumberFormat="1" applyFont="1" applyFill="1" applyBorder="1" applyAlignment="1">
      <alignment horizontal="center" vertical="center"/>
    </xf>
    <xf numFmtId="2" fontId="16" fillId="0" borderId="6" xfId="0" applyNumberFormat="1" applyFont="1" applyFill="1" applyBorder="1" applyAlignment="1">
      <alignment horizontal="center" vertical="center"/>
    </xf>
    <xf numFmtId="0" fontId="16" fillId="21" borderId="0" xfId="0" applyFont="1" applyFill="1" applyAlignment="1">
      <alignment horizontal="center" vertical="center"/>
    </xf>
    <xf numFmtId="0" fontId="16" fillId="10" borderId="48" xfId="0" applyFont="1" applyFill="1" applyBorder="1" applyAlignment="1">
      <alignment horizontal="center" vertical="center"/>
    </xf>
    <xf numFmtId="0" fontId="16" fillId="10" borderId="23" xfId="0" applyFont="1" applyFill="1" applyBorder="1" applyAlignment="1">
      <alignment horizontal="center" vertical="center"/>
    </xf>
    <xf numFmtId="2" fontId="16" fillId="10" borderId="22" xfId="0" applyNumberFormat="1" applyFont="1" applyFill="1" applyBorder="1" applyAlignment="1">
      <alignment horizontal="center" vertical="center"/>
    </xf>
    <xf numFmtId="0" fontId="16" fillId="10" borderId="27" xfId="0" applyFont="1" applyFill="1" applyBorder="1" applyAlignment="1">
      <alignment horizontal="center" vertical="center"/>
    </xf>
    <xf numFmtId="0" fontId="16" fillId="10" borderId="22" xfId="0" applyFont="1" applyFill="1" applyBorder="1" applyAlignment="1">
      <alignment horizontal="center" vertical="center"/>
    </xf>
    <xf numFmtId="167" fontId="14" fillId="0" borderId="0" xfId="0" applyNumberFormat="1" applyFont="1" applyFill="1" applyAlignment="1">
      <alignment horizontal="center" vertical="center"/>
    </xf>
    <xf numFmtId="0" fontId="16" fillId="22" borderId="0" xfId="0" applyFont="1" applyFill="1" applyAlignment="1">
      <alignment horizontal="center" vertical="center"/>
    </xf>
    <xf numFmtId="0" fontId="20" fillId="10" borderId="1" xfId="0" applyFont="1" applyFill="1" applyBorder="1" applyAlignment="1">
      <alignment vertical="center" wrapText="1"/>
    </xf>
    <xf numFmtId="0" fontId="16" fillId="22" borderId="1" xfId="0" applyFont="1" applyFill="1" applyBorder="1" applyAlignment="1">
      <alignment horizontal="left" vertical="center" indent="1"/>
    </xf>
    <xf numFmtId="0" fontId="16" fillId="22" borderId="1" xfId="0" applyFont="1" applyFill="1" applyBorder="1" applyAlignment="1">
      <alignment horizontal="center" vertical="center"/>
    </xf>
    <xf numFmtId="2" fontId="16" fillId="22" borderId="1" xfId="0" applyNumberFormat="1" applyFont="1" applyFill="1" applyBorder="1" applyAlignment="1">
      <alignment horizontal="center" vertical="center"/>
    </xf>
    <xf numFmtId="167" fontId="16" fillId="22" borderId="1" xfId="0" applyNumberFormat="1" applyFont="1" applyFill="1" applyBorder="1" applyAlignment="1">
      <alignment horizontal="center" vertical="center"/>
    </xf>
    <xf numFmtId="167" fontId="16" fillId="22" borderId="1" xfId="0" applyNumberFormat="1" applyFont="1" applyFill="1" applyBorder="1" applyAlignment="1">
      <alignment horizontal="right" vertical="center" indent="2"/>
    </xf>
    <xf numFmtId="2" fontId="16" fillId="22" borderId="1" xfId="0" applyNumberFormat="1" applyFont="1" applyFill="1" applyBorder="1" applyAlignment="1">
      <alignment horizontal="center" vertical="center" wrapText="1"/>
    </xf>
    <xf numFmtId="168" fontId="16" fillId="22" borderId="1" xfId="0" applyNumberFormat="1" applyFont="1" applyFill="1" applyBorder="1" applyAlignment="1">
      <alignment horizontal="center" vertical="center" wrapText="1"/>
    </xf>
    <xf numFmtId="2" fontId="16" fillId="22" borderId="1" xfId="0" applyNumberFormat="1" applyFont="1" applyFill="1" applyBorder="1" applyAlignment="1">
      <alignment horizontal="left" vertical="center" indent="1"/>
    </xf>
    <xf numFmtId="2" fontId="16" fillId="22" borderId="1" xfId="0" applyNumberFormat="1" applyFont="1" applyFill="1" applyBorder="1" applyAlignment="1">
      <alignment horizontal="left" vertical="center" indent="2"/>
    </xf>
    <xf numFmtId="0" fontId="20" fillId="10" borderId="0" xfId="0" applyFont="1" applyFill="1" applyBorder="1" applyAlignment="1">
      <alignment vertical="center" wrapText="1"/>
    </xf>
    <xf numFmtId="165" fontId="37" fillId="11" borderId="1" xfId="1" applyNumberFormat="1" applyFont="1" applyFill="1" applyBorder="1" applyAlignment="1">
      <alignment horizontal="center" vertical="center"/>
    </xf>
    <xf numFmtId="9" fontId="37" fillId="10" borderId="0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 horizontal="left" vertical="center"/>
    </xf>
    <xf numFmtId="171" fontId="37" fillId="0" borderId="0" xfId="0" applyNumberFormat="1" applyFont="1" applyBorder="1" applyAlignment="1">
      <alignment vertical="center"/>
    </xf>
    <xf numFmtId="171" fontId="41" fillId="0" borderId="0" xfId="0" applyNumberFormat="1" applyFont="1" applyBorder="1" applyAlignment="1">
      <alignment vertical="center"/>
    </xf>
    <xf numFmtId="171" fontId="37" fillId="0" borderId="0" xfId="0" applyNumberFormat="1" applyFont="1" applyBorder="1" applyAlignment="1">
      <alignment horizontal="left" vertical="center" indent="6"/>
    </xf>
    <xf numFmtId="0" fontId="66" fillId="0" borderId="0" xfId="0" applyFont="1" applyBorder="1" applyAlignment="1">
      <alignment horizontal="left" vertical="center"/>
    </xf>
    <xf numFmtId="2" fontId="45" fillId="11" borderId="0" xfId="0" applyNumberFormat="1" applyFont="1" applyFill="1" applyAlignment="1">
      <alignment horizontal="right" vertical="center"/>
    </xf>
    <xf numFmtId="0" fontId="69" fillId="0" borderId="0" xfId="0" applyFont="1" applyAlignment="1">
      <alignment horizontal="right" vertical="center"/>
    </xf>
    <xf numFmtId="171" fontId="62" fillId="0" borderId="0" xfId="0" applyNumberFormat="1" applyFont="1" applyBorder="1" applyAlignment="1">
      <alignment horizontal="right" vertical="center"/>
    </xf>
    <xf numFmtId="165" fontId="53" fillId="0" borderId="0" xfId="1" applyFont="1" applyAlignment="1">
      <alignment horizontal="right" vertical="center"/>
    </xf>
    <xf numFmtId="171" fontId="53" fillId="0" borderId="0" xfId="0" applyNumberFormat="1" applyFont="1" applyBorder="1" applyAlignment="1">
      <alignment horizontal="right" vertical="center"/>
    </xf>
    <xf numFmtId="169" fontId="23" fillId="0" borderId="0" xfId="0" applyNumberFormat="1" applyFont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16" fillId="19" borderId="14" xfId="0" applyFont="1" applyFill="1" applyBorder="1" applyAlignment="1">
      <alignment horizontal="left" vertical="center" indent="1"/>
    </xf>
    <xf numFmtId="0" fontId="16" fillId="19" borderId="16" xfId="0" applyFont="1" applyFill="1" applyBorder="1" applyAlignment="1">
      <alignment horizontal="left" vertical="center" indent="1"/>
    </xf>
    <xf numFmtId="0" fontId="16" fillId="19" borderId="14" xfId="0" applyFont="1" applyFill="1" applyBorder="1" applyAlignment="1">
      <alignment horizontal="center" vertical="center"/>
    </xf>
    <xf numFmtId="0" fontId="16" fillId="19" borderId="16" xfId="0" applyFont="1" applyFill="1" applyBorder="1" applyAlignment="1">
      <alignment horizontal="center" vertical="center"/>
    </xf>
    <xf numFmtId="2" fontId="16" fillId="19" borderId="14" xfId="0" applyNumberFormat="1" applyFont="1" applyFill="1" applyBorder="1" applyAlignment="1">
      <alignment horizontal="center" vertical="center"/>
    </xf>
    <xf numFmtId="167" fontId="16" fillId="19" borderId="15" xfId="0" applyNumberFormat="1" applyFont="1" applyFill="1" applyBorder="1" applyAlignment="1">
      <alignment horizontal="center" vertical="center"/>
    </xf>
    <xf numFmtId="167" fontId="16" fillId="19" borderId="16" xfId="0" applyNumberFormat="1" applyFont="1" applyFill="1" applyBorder="1" applyAlignment="1">
      <alignment horizontal="center" vertical="center"/>
    </xf>
    <xf numFmtId="2" fontId="16" fillId="19" borderId="49" xfId="0" applyNumberFormat="1" applyFont="1" applyFill="1" applyBorder="1" applyAlignment="1">
      <alignment horizontal="center" vertical="center"/>
    </xf>
    <xf numFmtId="0" fontId="16" fillId="19" borderId="15" xfId="0" applyFont="1" applyFill="1" applyBorder="1" applyAlignment="1">
      <alignment horizontal="center" vertical="center"/>
    </xf>
    <xf numFmtId="2" fontId="16" fillId="19" borderId="15" xfId="0" applyNumberFormat="1" applyFont="1" applyFill="1" applyBorder="1" applyAlignment="1">
      <alignment horizontal="center" vertical="center"/>
    </xf>
    <xf numFmtId="168" fontId="16" fillId="19" borderId="14" xfId="0" applyNumberFormat="1" applyFont="1" applyFill="1" applyBorder="1" applyAlignment="1">
      <alignment horizontal="center" vertical="center" wrapText="1"/>
    </xf>
    <xf numFmtId="2" fontId="16" fillId="19" borderId="16" xfId="0" applyNumberFormat="1" applyFont="1" applyFill="1" applyBorder="1" applyAlignment="1">
      <alignment horizontal="center" vertical="center"/>
    </xf>
    <xf numFmtId="0" fontId="16" fillId="19" borderId="50" xfId="0" applyFont="1" applyFill="1" applyBorder="1" applyAlignment="1">
      <alignment horizontal="center" vertical="center"/>
    </xf>
    <xf numFmtId="167" fontId="16" fillId="19" borderId="14" xfId="0" applyNumberFormat="1" applyFont="1" applyFill="1" applyBorder="1" applyAlignment="1">
      <alignment horizontal="center" vertical="center"/>
    </xf>
    <xf numFmtId="2" fontId="16" fillId="19" borderId="15" xfId="0" applyNumberFormat="1" applyFont="1" applyFill="1" applyBorder="1" applyAlignment="1">
      <alignment horizontal="left" vertical="center" indent="1"/>
    </xf>
    <xf numFmtId="2" fontId="16" fillId="19" borderId="16" xfId="0" applyNumberFormat="1" applyFont="1" applyFill="1" applyBorder="1" applyAlignment="1">
      <alignment horizontal="left" vertical="center" indent="2"/>
    </xf>
    <xf numFmtId="2" fontId="16" fillId="19" borderId="16" xfId="0" applyNumberFormat="1" applyFont="1" applyFill="1" applyBorder="1" applyAlignment="1">
      <alignment horizontal="right" vertical="center" indent="2"/>
    </xf>
    <xf numFmtId="2" fontId="16" fillId="0" borderId="0" xfId="0" applyNumberFormat="1" applyFont="1" applyFill="1" applyBorder="1" applyAlignment="1">
      <alignment horizontal="right" vertical="center" indent="2"/>
    </xf>
    <xf numFmtId="175" fontId="14" fillId="0" borderId="1" xfId="1" applyNumberFormat="1" applyFont="1" applyBorder="1" applyAlignment="1">
      <alignment horizontal="center" vertical="center"/>
    </xf>
    <xf numFmtId="167" fontId="16" fillId="19" borderId="49" xfId="0" applyNumberFormat="1" applyFont="1" applyFill="1" applyBorder="1" applyAlignment="1">
      <alignment horizontal="center" vertical="center"/>
    </xf>
    <xf numFmtId="2" fontId="16" fillId="19" borderId="50" xfId="0" applyNumberFormat="1" applyFont="1" applyFill="1" applyBorder="1" applyAlignment="1">
      <alignment horizontal="center" vertical="center"/>
    </xf>
    <xf numFmtId="0" fontId="18" fillId="23" borderId="51" xfId="0" applyFont="1" applyFill="1" applyBorder="1" applyAlignment="1">
      <alignment horizontal="center" vertical="center" wrapText="1"/>
    </xf>
    <xf numFmtId="2" fontId="16" fillId="18" borderId="15" xfId="0" applyNumberFormat="1" applyFont="1" applyFill="1" applyBorder="1" applyAlignment="1">
      <alignment horizontal="center" vertical="center"/>
    </xf>
    <xf numFmtId="2" fontId="16" fillId="24" borderId="15" xfId="0" applyNumberFormat="1" applyFont="1" applyFill="1" applyBorder="1" applyAlignment="1">
      <alignment horizontal="center" vertical="center"/>
    </xf>
    <xf numFmtId="167" fontId="16" fillId="19" borderId="16" xfId="0" applyNumberFormat="1" applyFont="1" applyFill="1" applyBorder="1" applyAlignment="1">
      <alignment horizontal="center" vertical="center" wrapText="1"/>
    </xf>
    <xf numFmtId="0" fontId="0" fillId="0" borderId="36" xfId="0" applyBorder="1"/>
    <xf numFmtId="0" fontId="0" fillId="0" borderId="53" xfId="0" applyBorder="1"/>
    <xf numFmtId="0" fontId="0" fillId="0" borderId="0" xfId="0" applyBorder="1"/>
    <xf numFmtId="0" fontId="0" fillId="0" borderId="54" xfId="0" applyBorder="1"/>
    <xf numFmtId="0" fontId="36" fillId="11" borderId="53" xfId="0" applyFont="1" applyFill="1" applyBorder="1"/>
    <xf numFmtId="0" fontId="36" fillId="11" borderId="0" xfId="0" applyFont="1" applyFill="1" applyBorder="1"/>
    <xf numFmtId="43" fontId="36" fillId="11" borderId="0" xfId="0" applyNumberFormat="1" applyFont="1" applyFill="1" applyBorder="1"/>
    <xf numFmtId="0" fontId="0" fillId="0" borderId="37" xfId="0" applyBorder="1"/>
    <xf numFmtId="0" fontId="0" fillId="0" borderId="34" xfId="0" applyBorder="1"/>
    <xf numFmtId="0" fontId="0" fillId="0" borderId="38" xfId="0" applyBorder="1"/>
    <xf numFmtId="175" fontId="37" fillId="11" borderId="1" xfId="1" applyNumberFormat="1" applyFont="1" applyFill="1" applyBorder="1" applyAlignment="1">
      <alignment horizontal="center" vertical="center"/>
    </xf>
    <xf numFmtId="176" fontId="37" fillId="11" borderId="1" xfId="1" applyNumberFormat="1" applyFont="1" applyFill="1" applyBorder="1" applyAlignment="1">
      <alignment horizontal="center" vertical="center"/>
    </xf>
    <xf numFmtId="0" fontId="70" fillId="0" borderId="0" xfId="0" applyFont="1"/>
    <xf numFmtId="0" fontId="74" fillId="0" borderId="59" xfId="0" applyFont="1" applyBorder="1" applyAlignment="1">
      <alignment vertical="center"/>
    </xf>
    <xf numFmtId="0" fontId="74" fillId="0" borderId="58" xfId="0" applyFont="1" applyBorder="1" applyAlignment="1">
      <alignment vertical="center"/>
    </xf>
    <xf numFmtId="0" fontId="76" fillId="0" borderId="68" xfId="0" applyFont="1" applyBorder="1"/>
    <xf numFmtId="9" fontId="76" fillId="0" borderId="69" xfId="0" applyNumberFormat="1" applyFont="1" applyBorder="1"/>
    <xf numFmtId="0" fontId="76" fillId="0" borderId="71" xfId="0" applyFont="1" applyBorder="1"/>
    <xf numFmtId="0" fontId="77" fillId="0" borderId="0" xfId="0" applyFont="1"/>
    <xf numFmtId="0" fontId="76" fillId="0" borderId="0" xfId="0" applyFont="1"/>
    <xf numFmtId="0" fontId="76" fillId="0" borderId="0" xfId="0" applyFont="1" applyAlignment="1">
      <alignment horizontal="center"/>
    </xf>
    <xf numFmtId="0" fontId="74" fillId="0" borderId="57" xfId="0" applyFont="1" applyBorder="1" applyAlignment="1">
      <alignment vertical="center"/>
    </xf>
    <xf numFmtId="0" fontId="74" fillId="0" borderId="70" xfId="0" applyFont="1" applyBorder="1" applyAlignment="1">
      <alignment vertical="center"/>
    </xf>
    <xf numFmtId="0" fontId="74" fillId="0" borderId="0" xfId="0" applyFont="1" applyAlignment="1">
      <alignment horizontal="left" vertical="center"/>
    </xf>
    <xf numFmtId="0" fontId="74" fillId="0" borderId="0" xfId="0" applyFont="1" applyAlignment="1">
      <alignment horizontal="center" vertical="center"/>
    </xf>
    <xf numFmtId="0" fontId="75" fillId="3" borderId="0" xfId="0" applyFont="1" applyFill="1" applyAlignment="1">
      <alignment horizontal="center" vertical="center"/>
    </xf>
    <xf numFmtId="168" fontId="76" fillId="0" borderId="0" xfId="0" applyNumberFormat="1" applyFont="1" applyAlignment="1">
      <alignment horizontal="right" vertical="center"/>
    </xf>
    <xf numFmtId="168" fontId="76" fillId="0" borderId="0" xfId="0" applyNumberFormat="1" applyFont="1" applyAlignment="1">
      <alignment horizontal="center" vertical="center"/>
    </xf>
    <xf numFmtId="168" fontId="78" fillId="0" borderId="0" xfId="0" applyNumberFormat="1" applyFont="1" applyAlignment="1">
      <alignment horizontal="center" vertical="center"/>
    </xf>
    <xf numFmtId="169" fontId="79" fillId="0" borderId="0" xfId="0" applyNumberFormat="1" applyFont="1" applyAlignment="1">
      <alignment horizontal="center"/>
    </xf>
    <xf numFmtId="0" fontId="75" fillId="0" borderId="0" xfId="0" applyFont="1" applyAlignment="1">
      <alignment horizontal="center" vertical="center"/>
    </xf>
    <xf numFmtId="167" fontId="76" fillId="0" borderId="0" xfId="0" applyNumberFormat="1" applyFont="1" applyAlignment="1">
      <alignment horizontal="right" vertical="center"/>
    </xf>
    <xf numFmtId="0" fontId="76" fillId="0" borderId="0" xfId="0" applyFont="1" applyAlignment="1">
      <alignment horizontal="left" vertical="center"/>
    </xf>
    <xf numFmtId="167" fontId="72" fillId="0" borderId="0" xfId="0" applyNumberFormat="1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169" fontId="0" fillId="0" borderId="0" xfId="0" applyNumberFormat="1"/>
    <xf numFmtId="0" fontId="80" fillId="0" borderId="0" xfId="0" applyFont="1"/>
    <xf numFmtId="0" fontId="80" fillId="0" borderId="0" xfId="0" applyFont="1" applyAlignment="1">
      <alignment horizontal="center"/>
    </xf>
    <xf numFmtId="0" fontId="81" fillId="0" borderId="0" xfId="0" applyFont="1" applyAlignment="1">
      <alignment vertical="center"/>
    </xf>
    <xf numFmtId="0" fontId="76" fillId="0" borderId="64" xfId="0" applyFont="1" applyBorder="1" applyAlignment="1">
      <alignment horizontal="right"/>
    </xf>
    <xf numFmtId="0" fontId="82" fillId="0" borderId="57" xfId="29" applyFont="1" applyBorder="1" applyAlignment="1">
      <alignment horizontal="left" vertical="center"/>
    </xf>
    <xf numFmtId="0" fontId="75" fillId="3" borderId="57" xfId="0" applyFont="1" applyFill="1" applyBorder="1"/>
    <xf numFmtId="0" fontId="82" fillId="0" borderId="70" xfId="29" applyFont="1" applyBorder="1" applyAlignment="1">
      <alignment horizontal="left" vertical="center"/>
    </xf>
    <xf numFmtId="167" fontId="76" fillId="0" borderId="64" xfId="0" applyNumberFormat="1" applyFont="1" applyBorder="1"/>
    <xf numFmtId="0" fontId="74" fillId="0" borderId="0" xfId="0" applyFont="1" applyAlignment="1">
      <alignment horizontal="left" vertical="center" indent="1"/>
    </xf>
    <xf numFmtId="0" fontId="75" fillId="3" borderId="0" xfId="0" applyFont="1" applyFill="1" applyAlignment="1">
      <alignment horizontal="left"/>
    </xf>
    <xf numFmtId="0" fontId="80" fillId="0" borderId="0" xfId="0" applyFont="1" applyAlignment="1">
      <alignment horizontal="left"/>
    </xf>
    <xf numFmtId="0" fontId="82" fillId="0" borderId="0" xfId="29" applyFont="1" applyAlignment="1">
      <alignment horizontal="center" vertical="center"/>
    </xf>
    <xf numFmtId="2" fontId="74" fillId="0" borderId="0" xfId="0" applyNumberFormat="1" applyFont="1" applyAlignment="1">
      <alignment horizontal="right" vertical="center"/>
    </xf>
    <xf numFmtId="167" fontId="74" fillId="0" borderId="0" xfId="0" applyNumberFormat="1" applyFont="1" applyAlignment="1">
      <alignment horizontal="left" vertical="center"/>
    </xf>
    <xf numFmtId="0" fontId="82" fillId="0" borderId="78" xfId="29" applyFont="1" applyBorder="1" applyAlignment="1">
      <alignment vertical="center"/>
    </xf>
    <xf numFmtId="0" fontId="82" fillId="0" borderId="79" xfId="29" applyFont="1" applyBorder="1" applyAlignment="1">
      <alignment vertical="center"/>
    </xf>
    <xf numFmtId="0" fontId="82" fillId="0" borderId="73" xfId="29" applyFont="1" applyBorder="1" applyAlignment="1">
      <alignment vertical="center"/>
    </xf>
    <xf numFmtId="0" fontId="55" fillId="0" borderId="73" xfId="29" applyFont="1" applyBorder="1" applyAlignment="1">
      <alignment vertical="center"/>
    </xf>
    <xf numFmtId="0" fontId="82" fillId="0" borderId="74" xfId="29" applyFont="1" applyBorder="1" applyAlignment="1">
      <alignment vertical="center"/>
    </xf>
    <xf numFmtId="0" fontId="82" fillId="0" borderId="61" xfId="29" applyFont="1" applyBorder="1" applyAlignment="1">
      <alignment horizontal="left" vertical="center"/>
    </xf>
    <xf numFmtId="0" fontId="75" fillId="3" borderId="61" xfId="0" applyFont="1" applyFill="1" applyBorder="1"/>
    <xf numFmtId="0" fontId="82" fillId="0" borderId="62" xfId="29" applyFont="1" applyBorder="1" applyAlignment="1">
      <alignment horizontal="left" vertical="center"/>
    </xf>
    <xf numFmtId="0" fontId="76" fillId="0" borderId="64" xfId="0" applyFont="1" applyBorder="1"/>
    <xf numFmtId="167" fontId="0" fillId="0" borderId="0" xfId="0" applyNumberFormat="1"/>
    <xf numFmtId="0" fontId="74" fillId="0" borderId="0" xfId="0" applyFont="1" applyAlignment="1">
      <alignment horizontal="left" vertical="top" indent="1"/>
    </xf>
    <xf numFmtId="0" fontId="74" fillId="0" borderId="0" xfId="0" applyFont="1" applyAlignment="1">
      <alignment vertical="center"/>
    </xf>
    <xf numFmtId="2" fontId="74" fillId="0" borderId="0" xfId="0" applyNumberFormat="1" applyFont="1" applyAlignment="1">
      <alignment vertical="center"/>
    </xf>
    <xf numFmtId="0" fontId="85" fillId="0" borderId="0" xfId="0" applyFont="1" applyAlignment="1">
      <alignment vertical="center" wrapText="1"/>
    </xf>
    <xf numFmtId="0" fontId="82" fillId="0" borderId="0" xfId="0" applyFont="1" applyAlignment="1">
      <alignment vertical="top" wrapText="1"/>
    </xf>
    <xf numFmtId="0" fontId="77" fillId="0" borderId="0" xfId="0" applyFont="1" applyAlignment="1">
      <alignment vertical="center" wrapText="1"/>
    </xf>
    <xf numFmtId="0" fontId="77" fillId="0" borderId="0" xfId="0" applyFont="1" applyAlignment="1">
      <alignment horizontal="left"/>
    </xf>
    <xf numFmtId="0" fontId="86" fillId="0" borderId="0" xfId="0" applyFont="1"/>
    <xf numFmtId="14" fontId="74" fillId="0" borderId="0" xfId="0" applyNumberFormat="1" applyFont="1" applyAlignment="1">
      <alignment horizontal="left" vertical="center"/>
    </xf>
    <xf numFmtId="0" fontId="77" fillId="0" borderId="0" xfId="0" applyFont="1" applyAlignment="1">
      <alignment vertical="center"/>
    </xf>
    <xf numFmtId="14" fontId="0" fillId="0" borderId="0" xfId="0" applyNumberFormat="1"/>
    <xf numFmtId="0" fontId="82" fillId="0" borderId="84" xfId="29" applyFont="1" applyBorder="1" applyAlignment="1">
      <alignment vertical="center"/>
    </xf>
    <xf numFmtId="0" fontId="76" fillId="0" borderId="0" xfId="0" applyFont="1" applyBorder="1" applyAlignment="1">
      <alignment horizontal="right"/>
    </xf>
    <xf numFmtId="0" fontId="76" fillId="0" borderId="0" xfId="0" applyFont="1" applyBorder="1" applyAlignment="1">
      <alignment horizontal="left"/>
    </xf>
    <xf numFmtId="0" fontId="76" fillId="0" borderId="54" xfId="0" applyFont="1" applyBorder="1" applyAlignment="1">
      <alignment horizontal="left"/>
    </xf>
    <xf numFmtId="0" fontId="82" fillId="0" borderId="87" xfId="29" applyFont="1" applyBorder="1" applyAlignment="1">
      <alignment horizontal="left" vertical="center"/>
    </xf>
    <xf numFmtId="0" fontId="76" fillId="0" borderId="0" xfId="0" applyFont="1" applyBorder="1"/>
    <xf numFmtId="0" fontId="76" fillId="0" borderId="54" xfId="0" applyFont="1" applyBorder="1"/>
    <xf numFmtId="0" fontId="75" fillId="3" borderId="34" xfId="0" applyFont="1" applyFill="1" applyBorder="1" applyAlignment="1">
      <alignment horizontal="left"/>
    </xf>
    <xf numFmtId="0" fontId="80" fillId="0" borderId="34" xfId="0" applyFont="1" applyBorder="1" applyAlignment="1">
      <alignment horizontal="left"/>
    </xf>
    <xf numFmtId="0" fontId="80" fillId="0" borderId="89" xfId="0" applyFont="1" applyBorder="1"/>
    <xf numFmtId="0" fontId="82" fillId="0" borderId="97" xfId="29" applyFont="1" applyBorder="1" applyAlignment="1">
      <alignment horizontal="left" vertical="center"/>
    </xf>
    <xf numFmtId="167" fontId="76" fillId="0" borderId="0" xfId="0" applyNumberFormat="1" applyFont="1" applyBorder="1"/>
    <xf numFmtId="0" fontId="75" fillId="3" borderId="91" xfId="0" applyFont="1" applyFill="1" applyBorder="1" applyAlignment="1">
      <alignment horizontal="left"/>
    </xf>
    <xf numFmtId="0" fontId="80" fillId="0" borderId="91" xfId="0" applyFont="1" applyBorder="1" applyAlignment="1">
      <alignment horizontal="left"/>
    </xf>
    <xf numFmtId="0" fontId="80" fillId="0" borderId="92" xfId="0" applyFont="1" applyBorder="1"/>
    <xf numFmtId="0" fontId="37" fillId="0" borderId="0" xfId="0" applyFont="1" applyFill="1" applyBorder="1" applyAlignment="1">
      <alignment horizontal="center" vertical="center"/>
    </xf>
    <xf numFmtId="2" fontId="37" fillId="0" borderId="0" xfId="0" applyNumberFormat="1" applyFont="1" applyFill="1" applyBorder="1" applyAlignment="1">
      <alignment horizontal="center" vertical="center"/>
    </xf>
    <xf numFmtId="2" fontId="37" fillId="0" borderId="0" xfId="0" applyNumberFormat="1" applyFont="1" applyFill="1" applyBorder="1" applyAlignment="1">
      <alignment horizontal="right" vertical="center" indent="2"/>
    </xf>
    <xf numFmtId="0" fontId="20" fillId="10" borderId="53" xfId="0" applyFont="1" applyFill="1" applyBorder="1" applyAlignment="1">
      <alignment horizontal="center" vertical="center" textRotation="90"/>
    </xf>
    <xf numFmtId="2" fontId="16" fillId="10" borderId="54" xfId="0" applyNumberFormat="1" applyFont="1" applyFill="1" applyBorder="1" applyAlignment="1">
      <alignment horizontal="left" vertical="center" indent="2"/>
    </xf>
    <xf numFmtId="0" fontId="20" fillId="0" borderId="53" xfId="0" applyFont="1" applyFill="1" applyBorder="1" applyAlignment="1">
      <alignment horizontal="center" vertical="center" wrapText="1"/>
    </xf>
    <xf numFmtId="2" fontId="16" fillId="0" borderId="54" xfId="0" applyNumberFormat="1" applyFont="1" applyFill="1" applyBorder="1" applyAlignment="1">
      <alignment horizontal="left" vertical="center" indent="2"/>
    </xf>
    <xf numFmtId="2" fontId="16" fillId="32" borderId="50" xfId="0" applyNumberFormat="1" applyFont="1" applyFill="1" applyBorder="1" applyAlignment="1">
      <alignment horizontal="center" vertical="center"/>
    </xf>
    <xf numFmtId="2" fontId="16" fillId="32" borderId="16" xfId="0" applyNumberFormat="1" applyFont="1" applyFill="1" applyBorder="1" applyAlignment="1">
      <alignment horizontal="center" vertical="center"/>
    </xf>
    <xf numFmtId="0" fontId="16" fillId="32" borderId="14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16" fillId="32" borderId="50" xfId="0" applyFont="1" applyFill="1" applyBorder="1" applyAlignment="1">
      <alignment horizontal="center" vertical="center"/>
    </xf>
    <xf numFmtId="167" fontId="16" fillId="32" borderId="14" xfId="0" applyNumberFormat="1" applyFont="1" applyFill="1" applyBorder="1" applyAlignment="1">
      <alignment horizontal="center" vertical="center"/>
    </xf>
    <xf numFmtId="167" fontId="16" fillId="32" borderId="15" xfId="0" applyNumberFormat="1" applyFont="1" applyFill="1" applyBorder="1" applyAlignment="1">
      <alignment horizontal="center" vertical="center"/>
    </xf>
    <xf numFmtId="167" fontId="16" fillId="32" borderId="16" xfId="0" applyNumberFormat="1" applyFont="1" applyFill="1" applyBorder="1" applyAlignment="1">
      <alignment horizontal="center" vertical="center"/>
    </xf>
    <xf numFmtId="2" fontId="16" fillId="32" borderId="14" xfId="0" applyNumberFormat="1" applyFont="1" applyFill="1" applyBorder="1" applyAlignment="1">
      <alignment horizontal="center" vertical="center"/>
    </xf>
    <xf numFmtId="2" fontId="16" fillId="32" borderId="15" xfId="0" applyNumberFormat="1" applyFont="1" applyFill="1" applyBorder="1" applyAlignment="1">
      <alignment horizontal="left" vertical="center" indent="1"/>
    </xf>
    <xf numFmtId="2" fontId="16" fillId="32" borderId="15" xfId="0" applyNumberFormat="1" applyFont="1" applyFill="1" applyBorder="1" applyAlignment="1">
      <alignment horizontal="center" vertical="center"/>
    </xf>
    <xf numFmtId="2" fontId="16" fillId="32" borderId="16" xfId="0" applyNumberFormat="1" applyFont="1" applyFill="1" applyBorder="1" applyAlignment="1">
      <alignment horizontal="left" vertical="center" indent="2"/>
    </xf>
    <xf numFmtId="0" fontId="16" fillId="32" borderId="14" xfId="0" applyFont="1" applyFill="1" applyBorder="1" applyAlignment="1">
      <alignment horizontal="left" vertical="center" indent="1"/>
    </xf>
    <xf numFmtId="0" fontId="16" fillId="32" borderId="16" xfId="0" applyFont="1" applyFill="1" applyBorder="1" applyAlignment="1">
      <alignment horizontal="left" vertical="center" indent="1"/>
    </xf>
    <xf numFmtId="0" fontId="16" fillId="32" borderId="16" xfId="0" applyFont="1" applyFill="1" applyBorder="1" applyAlignment="1">
      <alignment horizontal="center" vertical="center"/>
    </xf>
    <xf numFmtId="2" fontId="16" fillId="32" borderId="49" xfId="0" applyNumberFormat="1" applyFont="1" applyFill="1" applyBorder="1" applyAlignment="1">
      <alignment horizontal="center" vertical="center"/>
    </xf>
    <xf numFmtId="2" fontId="16" fillId="32" borderId="16" xfId="0" applyNumberFormat="1" applyFont="1" applyFill="1" applyBorder="1" applyAlignment="1">
      <alignment horizontal="right" vertical="center" indent="2"/>
    </xf>
    <xf numFmtId="167" fontId="16" fillId="32" borderId="16" xfId="0" applyNumberFormat="1" applyFont="1" applyFill="1" applyBorder="1" applyAlignment="1">
      <alignment horizontal="center" vertical="center" wrapText="1"/>
    </xf>
    <xf numFmtId="168" fontId="16" fillId="32" borderId="14" xfId="0" applyNumberFormat="1" applyFont="1" applyFill="1" applyBorder="1" applyAlignment="1">
      <alignment horizontal="center" vertical="center" wrapText="1"/>
    </xf>
    <xf numFmtId="0" fontId="37" fillId="32" borderId="14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left" vertical="center" indent="1"/>
    </xf>
    <xf numFmtId="0" fontId="16" fillId="33" borderId="16" xfId="0" applyFont="1" applyFill="1" applyBorder="1" applyAlignment="1">
      <alignment horizontal="left" vertical="center" indent="1"/>
    </xf>
    <xf numFmtId="0" fontId="16" fillId="33" borderId="14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167" fontId="16" fillId="33" borderId="14" xfId="0" applyNumberFormat="1" applyFont="1" applyFill="1" applyBorder="1" applyAlignment="1">
      <alignment horizontal="center" vertical="center"/>
    </xf>
    <xf numFmtId="167" fontId="16" fillId="33" borderId="15" xfId="0" applyNumberFormat="1" applyFont="1" applyFill="1" applyBorder="1" applyAlignment="1">
      <alignment horizontal="center" vertical="center"/>
    </xf>
    <xf numFmtId="167" fontId="16" fillId="33" borderId="16" xfId="0" applyNumberFormat="1" applyFont="1" applyFill="1" applyBorder="1" applyAlignment="1">
      <alignment horizontal="center" vertical="center"/>
    </xf>
    <xf numFmtId="2" fontId="16" fillId="33" borderId="49" xfId="0" applyNumberFormat="1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2" fontId="16" fillId="33" borderId="15" xfId="0" applyNumberFormat="1" applyFont="1" applyFill="1" applyBorder="1" applyAlignment="1">
      <alignment horizontal="center" vertical="center"/>
    </xf>
    <xf numFmtId="2" fontId="16" fillId="33" borderId="16" xfId="0" applyNumberFormat="1" applyFont="1" applyFill="1" applyBorder="1" applyAlignment="1">
      <alignment horizontal="right" vertical="center" indent="2"/>
    </xf>
    <xf numFmtId="167" fontId="16" fillId="33" borderId="16" xfId="0" applyNumberFormat="1" applyFont="1" applyFill="1" applyBorder="1" applyAlignment="1">
      <alignment horizontal="center" vertical="center" wrapText="1"/>
    </xf>
    <xf numFmtId="168" fontId="16" fillId="33" borderId="14" xfId="0" applyNumberFormat="1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2" fontId="16" fillId="33" borderId="50" xfId="0" applyNumberFormat="1" applyFont="1" applyFill="1" applyBorder="1" applyAlignment="1">
      <alignment horizontal="center" vertical="center"/>
    </xf>
    <xf numFmtId="2" fontId="16" fillId="33" borderId="16" xfId="0" applyNumberFormat="1" applyFont="1" applyFill="1" applyBorder="1" applyAlignment="1">
      <alignment horizontal="center" vertical="center"/>
    </xf>
    <xf numFmtId="0" fontId="16" fillId="33" borderId="50" xfId="0" applyFont="1" applyFill="1" applyBorder="1" applyAlignment="1">
      <alignment horizontal="center" vertical="center"/>
    </xf>
    <xf numFmtId="2" fontId="16" fillId="33" borderId="14" xfId="0" applyNumberFormat="1" applyFont="1" applyFill="1" applyBorder="1" applyAlignment="1">
      <alignment horizontal="center" vertical="center"/>
    </xf>
    <xf numFmtId="2" fontId="16" fillId="33" borderId="15" xfId="0" applyNumberFormat="1" applyFont="1" applyFill="1" applyBorder="1" applyAlignment="1">
      <alignment horizontal="left" vertical="center" indent="1"/>
    </xf>
    <xf numFmtId="2" fontId="16" fillId="33" borderId="16" xfId="0" applyNumberFormat="1" applyFont="1" applyFill="1" applyBorder="1" applyAlignment="1">
      <alignment horizontal="left" vertical="center" indent="2"/>
    </xf>
    <xf numFmtId="0" fontId="90" fillId="0" borderId="29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90" fillId="0" borderId="16" xfId="0" applyFont="1" applyBorder="1"/>
    <xf numFmtId="0" fontId="59" fillId="0" borderId="0" xfId="0" applyFont="1" applyBorder="1"/>
    <xf numFmtId="0" fontId="90" fillId="0" borderId="53" xfId="0" applyFont="1" applyBorder="1" applyAlignment="1">
      <alignment horizontal="center" vertical="center"/>
    </xf>
    <xf numFmtId="0" fontId="59" fillId="0" borderId="53" xfId="0" applyFont="1" applyBorder="1"/>
    <xf numFmtId="0" fontId="59" fillId="11" borderId="7" xfId="0" applyFont="1" applyFill="1" applyBorder="1" applyAlignment="1">
      <alignment horizontal="center" vertical="center"/>
    </xf>
    <xf numFmtId="0" fontId="59" fillId="23" borderId="7" xfId="0" applyFont="1" applyFill="1" applyBorder="1" applyAlignment="1">
      <alignment horizontal="center" vertical="center"/>
    </xf>
    <xf numFmtId="0" fontId="59" fillId="34" borderId="30" xfId="0" applyFont="1" applyFill="1" applyBorder="1" applyAlignment="1">
      <alignment horizontal="center" vertical="center"/>
    </xf>
    <xf numFmtId="0" fontId="59" fillId="34" borderId="7" xfId="0" applyFont="1" applyFill="1" applyBorder="1" applyAlignment="1">
      <alignment horizontal="center" vertical="center"/>
    </xf>
    <xf numFmtId="0" fontId="88" fillId="15" borderId="14" xfId="0" applyFont="1" applyFill="1" applyBorder="1" applyAlignment="1">
      <alignment horizontal="center"/>
    </xf>
    <xf numFmtId="0" fontId="91" fillId="15" borderId="16" xfId="0" applyFont="1" applyFill="1" applyBorder="1" applyAlignment="1">
      <alignment horizontal="center"/>
    </xf>
    <xf numFmtId="2" fontId="59" fillId="11" borderId="7" xfId="0" applyNumberFormat="1" applyFont="1" applyFill="1" applyBorder="1" applyAlignment="1">
      <alignment horizontal="center" vertical="center"/>
    </xf>
    <xf numFmtId="0" fontId="16" fillId="10" borderId="17" xfId="0" applyFont="1" applyFill="1" applyBorder="1" applyAlignment="1">
      <alignment horizontal="left" vertical="center"/>
    </xf>
    <xf numFmtId="0" fontId="75" fillId="3" borderId="0" xfId="0" applyFont="1" applyFill="1" applyAlignment="1">
      <alignment horizontal="center" vertical="center"/>
    </xf>
    <xf numFmtId="167" fontId="76" fillId="0" borderId="0" xfId="0" applyNumberFormat="1" applyFont="1" applyAlignment="1">
      <alignment horizontal="right" vertical="center"/>
    </xf>
    <xf numFmtId="0" fontId="76" fillId="0" borderId="0" xfId="0" applyFont="1" applyAlignment="1">
      <alignment horizontal="left" vertical="center"/>
    </xf>
    <xf numFmtId="168" fontId="76" fillId="0" borderId="0" xfId="0" applyNumberFormat="1" applyFont="1" applyAlignment="1">
      <alignment horizontal="center" vertical="center"/>
    </xf>
    <xf numFmtId="0" fontId="16" fillId="10" borderId="55" xfId="0" applyFont="1" applyFill="1" applyBorder="1" applyAlignment="1">
      <alignment horizontal="left" vertical="center"/>
    </xf>
    <xf numFmtId="178" fontId="14" fillId="0" borderId="1" xfId="1" applyNumberFormat="1" applyFont="1" applyBorder="1" applyAlignment="1">
      <alignment horizontal="center" vertical="center"/>
    </xf>
    <xf numFmtId="169" fontId="79" fillId="0" borderId="0" xfId="0" applyNumberFormat="1" applyFont="1" applyBorder="1" applyAlignment="1">
      <alignment horizontal="center"/>
    </xf>
    <xf numFmtId="0" fontId="84" fillId="0" borderId="0" xfId="0" applyFont="1" applyFill="1" applyAlignment="1">
      <alignment vertical="center" wrapText="1"/>
    </xf>
    <xf numFmtId="0" fontId="85" fillId="0" borderId="0" xfId="0" applyFont="1" applyFill="1" applyAlignment="1">
      <alignment vertical="center" wrapText="1"/>
    </xf>
    <xf numFmtId="0" fontId="74" fillId="0" borderId="0" xfId="0" applyFont="1" applyFill="1" applyAlignment="1">
      <alignment vertical="center"/>
    </xf>
    <xf numFmtId="0" fontId="72" fillId="0" borderId="0" xfId="0" applyFont="1" applyFill="1" applyAlignment="1">
      <alignment vertical="center"/>
    </xf>
    <xf numFmtId="2" fontId="72" fillId="0" borderId="0" xfId="0" applyNumberFormat="1" applyFont="1" applyFill="1" applyAlignment="1">
      <alignment vertical="center"/>
    </xf>
    <xf numFmtId="167" fontId="72" fillId="0" borderId="0" xfId="0" applyNumberFormat="1" applyFont="1" applyBorder="1" applyAlignment="1">
      <alignment horizontal="center" vertical="center"/>
    </xf>
    <xf numFmtId="1" fontId="76" fillId="0" borderId="0" xfId="0" applyNumberFormat="1" applyFont="1" applyBorder="1"/>
    <xf numFmtId="175" fontId="37" fillId="0" borderId="0" xfId="1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165" fontId="14" fillId="0" borderId="0" xfId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65" fontId="37" fillId="0" borderId="0" xfId="1" applyFont="1" applyFill="1" applyBorder="1" applyAlignment="1">
      <alignment horizontal="center" vertical="center"/>
    </xf>
    <xf numFmtId="175" fontId="14" fillId="0" borderId="0" xfId="1" applyNumberFormat="1" applyFont="1" applyBorder="1" applyAlignment="1">
      <alignment horizontal="center" vertical="center"/>
    </xf>
    <xf numFmtId="43" fontId="0" fillId="0" borderId="0" xfId="0" applyNumberFormat="1"/>
    <xf numFmtId="43" fontId="0" fillId="0" borderId="0" xfId="0" applyNumberFormat="1" applyBorder="1"/>
    <xf numFmtId="0" fontId="90" fillId="0" borderId="29" xfId="0" applyFont="1" applyBorder="1" applyAlignment="1">
      <alignment horizontal="center" vertical="center"/>
    </xf>
    <xf numFmtId="0" fontId="90" fillId="0" borderId="29" xfId="0" applyFont="1" applyBorder="1" applyAlignment="1">
      <alignment horizontal="center" vertical="center"/>
    </xf>
    <xf numFmtId="0" fontId="90" fillId="35" borderId="14" xfId="0" applyFont="1" applyFill="1" applyBorder="1" applyAlignment="1">
      <alignment horizontal="center" vertical="center"/>
    </xf>
    <xf numFmtId="0" fontId="90" fillId="35" borderId="16" xfId="0" applyFont="1" applyFill="1" applyBorder="1" applyAlignment="1">
      <alignment horizontal="center"/>
    </xf>
    <xf numFmtId="167" fontId="59" fillId="34" borderId="7" xfId="0" applyNumberFormat="1" applyFont="1" applyFill="1" applyBorder="1" applyAlignment="1">
      <alignment horizontal="center" vertical="center"/>
    </xf>
    <xf numFmtId="167" fontId="59" fillId="34" borderId="12" xfId="0" applyNumberFormat="1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/>
    </xf>
    <xf numFmtId="0" fontId="92" fillId="11" borderId="14" xfId="0" applyFont="1" applyFill="1" applyBorder="1" applyAlignment="1">
      <alignment horizontal="center" vertical="center" wrapText="1"/>
    </xf>
    <xf numFmtId="0" fontId="92" fillId="11" borderId="16" xfId="0" applyFont="1" applyFill="1" applyBorder="1" applyAlignment="1">
      <alignment horizontal="center" vertical="center"/>
    </xf>
    <xf numFmtId="168" fontId="92" fillId="11" borderId="16" xfId="0" applyNumberFormat="1" applyFont="1" applyFill="1" applyBorder="1" applyAlignment="1">
      <alignment horizontal="center" vertical="center"/>
    </xf>
    <xf numFmtId="167" fontId="37" fillId="0" borderId="0" xfId="0" applyNumberFormat="1" applyFont="1" applyAlignment="1">
      <alignment horizontal="center" vertical="center"/>
    </xf>
    <xf numFmtId="167" fontId="16" fillId="18" borderId="15" xfId="0" applyNumberFormat="1" applyFont="1" applyFill="1" applyBorder="1" applyAlignment="1">
      <alignment horizontal="center" vertical="center"/>
    </xf>
    <xf numFmtId="0" fontId="90" fillId="0" borderId="29" xfId="0" applyFont="1" applyBorder="1" applyAlignment="1">
      <alignment horizontal="center" vertical="center"/>
    </xf>
    <xf numFmtId="0" fontId="95" fillId="21" borderId="14" xfId="0" applyFont="1" applyFill="1" applyBorder="1" applyAlignment="1">
      <alignment horizontal="center"/>
    </xf>
    <xf numFmtId="0" fontId="96" fillId="21" borderId="16" xfId="0" applyFont="1" applyFill="1" applyBorder="1" applyAlignment="1">
      <alignment horizontal="center"/>
    </xf>
    <xf numFmtId="0" fontId="95" fillId="21" borderId="14" xfId="0" applyFont="1" applyFill="1" applyBorder="1" applyAlignment="1">
      <alignment horizontal="center" vertical="center"/>
    </xf>
    <xf numFmtId="0" fontId="95" fillId="21" borderId="16" xfId="0" applyFont="1" applyFill="1" applyBorder="1" applyAlignment="1">
      <alignment horizontal="center" vertical="center"/>
    </xf>
    <xf numFmtId="0" fontId="95" fillId="21" borderId="16" xfId="0" applyFont="1" applyFill="1" applyBorder="1" applyAlignment="1">
      <alignment horizontal="center" vertical="center" wrapText="1"/>
    </xf>
    <xf numFmtId="0" fontId="90" fillId="11" borderId="29" xfId="0" applyFont="1" applyFill="1" applyBorder="1" applyAlignment="1">
      <alignment horizontal="center" vertical="center"/>
    </xf>
    <xf numFmtId="168" fontId="0" fillId="0" borderId="0" xfId="0" applyNumberFormat="1"/>
    <xf numFmtId="167" fontId="93" fillId="0" borderId="116" xfId="0" applyNumberFormat="1" applyFont="1" applyBorder="1" applyAlignment="1">
      <alignment horizontal="center"/>
    </xf>
    <xf numFmtId="0" fontId="90" fillId="0" borderId="29" xfId="0" applyFont="1" applyBorder="1" applyAlignment="1">
      <alignment horizontal="center" vertical="center"/>
    </xf>
    <xf numFmtId="1" fontId="37" fillId="0" borderId="0" xfId="0" applyNumberFormat="1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37" fillId="11" borderId="18" xfId="0" applyFont="1" applyFill="1" applyBorder="1" applyAlignment="1">
      <alignment horizontal="left" vertical="center"/>
    </xf>
    <xf numFmtId="0" fontId="37" fillId="11" borderId="17" xfId="0" applyFont="1" applyFill="1" applyBorder="1" applyAlignment="1">
      <alignment horizontal="left" vertical="center"/>
    </xf>
    <xf numFmtId="173" fontId="62" fillId="10" borderId="0" xfId="1" applyNumberFormat="1" applyFont="1" applyFill="1" applyBorder="1" applyAlignment="1">
      <alignment horizontal="center" vertical="center"/>
    </xf>
    <xf numFmtId="0" fontId="19" fillId="10" borderId="0" xfId="0" applyFont="1" applyFill="1" applyAlignment="1">
      <alignment horizontal="center" vertical="center"/>
    </xf>
    <xf numFmtId="0" fontId="53" fillId="15" borderId="18" xfId="0" applyFont="1" applyFill="1" applyBorder="1" applyAlignment="1">
      <alignment horizontal="center" vertical="center"/>
    </xf>
    <xf numFmtId="0" fontId="53" fillId="15" borderId="28" xfId="0" applyFont="1" applyFill="1" applyBorder="1" applyAlignment="1">
      <alignment horizontal="center" vertical="center"/>
    </xf>
    <xf numFmtId="0" fontId="53" fillId="15" borderId="17" xfId="0" applyFont="1" applyFill="1" applyBorder="1" applyAlignment="1">
      <alignment horizontal="center" vertical="center"/>
    </xf>
    <xf numFmtId="173" fontId="62" fillId="10" borderId="0" xfId="0" applyNumberFormat="1" applyFont="1" applyFill="1" applyBorder="1" applyAlignment="1">
      <alignment horizontal="center" vertical="center"/>
    </xf>
    <xf numFmtId="0" fontId="16" fillId="10" borderId="18" xfId="0" applyFont="1" applyFill="1" applyBorder="1" applyAlignment="1">
      <alignment horizontal="left" vertical="center"/>
    </xf>
    <xf numFmtId="0" fontId="16" fillId="10" borderId="17" xfId="0" applyFont="1" applyFill="1" applyBorder="1" applyAlignment="1">
      <alignment horizontal="left" vertical="center"/>
    </xf>
    <xf numFmtId="165" fontId="62" fillId="10" borderId="0" xfId="1" applyFont="1" applyFill="1" applyBorder="1" applyAlignment="1">
      <alignment horizontal="center" vertical="center"/>
    </xf>
    <xf numFmtId="0" fontId="38" fillId="12" borderId="33" xfId="0" applyFont="1" applyFill="1" applyBorder="1" applyAlignment="1">
      <alignment horizontal="center" vertical="center" wrapText="1"/>
    </xf>
    <xf numFmtId="0" fontId="38" fillId="12" borderId="45" xfId="0" applyFont="1" applyFill="1" applyBorder="1" applyAlignment="1">
      <alignment horizontal="center" vertical="center" wrapText="1"/>
    </xf>
    <xf numFmtId="0" fontId="38" fillId="12" borderId="35" xfId="0" applyFont="1" applyFill="1" applyBorder="1" applyAlignment="1">
      <alignment horizontal="center" vertical="center" wrapText="1"/>
    </xf>
    <xf numFmtId="0" fontId="38" fillId="12" borderId="36" xfId="0" applyFont="1" applyFill="1" applyBorder="1" applyAlignment="1">
      <alignment horizontal="center" vertical="center" wrapText="1"/>
    </xf>
    <xf numFmtId="0" fontId="38" fillId="12" borderId="37" xfId="0" applyFont="1" applyFill="1" applyBorder="1" applyAlignment="1">
      <alignment horizontal="center" vertical="center" wrapText="1"/>
    </xf>
    <xf numFmtId="0" fontId="38" fillId="12" borderId="38" xfId="0" applyFont="1" applyFill="1" applyBorder="1" applyAlignment="1">
      <alignment horizontal="center" vertical="center" wrapText="1"/>
    </xf>
    <xf numFmtId="0" fontId="53" fillId="12" borderId="32" xfId="0" applyFont="1" applyFill="1" applyBorder="1" applyAlignment="1">
      <alignment horizontal="center" vertical="center" wrapText="1"/>
    </xf>
    <xf numFmtId="0" fontId="53" fillId="12" borderId="4" xfId="0" applyFont="1" applyFill="1" applyBorder="1" applyAlignment="1">
      <alignment horizontal="center" vertical="center" wrapText="1"/>
    </xf>
    <xf numFmtId="0" fontId="53" fillId="12" borderId="5" xfId="0" applyFont="1" applyFill="1" applyBorder="1" applyAlignment="1">
      <alignment horizontal="center" vertical="center" wrapText="1"/>
    </xf>
    <xf numFmtId="0" fontId="53" fillId="12" borderId="3" xfId="0" applyFont="1" applyFill="1" applyBorder="1" applyAlignment="1">
      <alignment horizontal="center" vertical="center" wrapText="1"/>
    </xf>
    <xf numFmtId="0" fontId="20" fillId="10" borderId="42" xfId="0" applyFont="1" applyFill="1" applyBorder="1" applyAlignment="1">
      <alignment horizontal="center" vertical="center" wrapText="1"/>
    </xf>
    <xf numFmtId="0" fontId="20" fillId="10" borderId="43" xfId="0" applyFont="1" applyFill="1" applyBorder="1" applyAlignment="1">
      <alignment horizontal="center" vertical="center" wrapText="1"/>
    </xf>
    <xf numFmtId="0" fontId="20" fillId="10" borderId="44" xfId="0" applyFont="1" applyFill="1" applyBorder="1" applyAlignment="1">
      <alignment horizontal="center" vertical="center" wrapText="1"/>
    </xf>
    <xf numFmtId="0" fontId="53" fillId="12" borderId="32" xfId="0" applyFont="1" applyFill="1" applyBorder="1" applyAlignment="1">
      <alignment horizontal="center" vertical="center"/>
    </xf>
    <xf numFmtId="0" fontId="53" fillId="12" borderId="4" xfId="0" applyFont="1" applyFill="1" applyBorder="1" applyAlignment="1">
      <alignment horizontal="center" vertical="center"/>
    </xf>
    <xf numFmtId="0" fontId="53" fillId="12" borderId="5" xfId="0" applyFont="1" applyFill="1" applyBorder="1" applyAlignment="1">
      <alignment horizontal="center" vertical="center"/>
    </xf>
    <xf numFmtId="0" fontId="18" fillId="12" borderId="3" xfId="0" applyFont="1" applyFill="1" applyBorder="1" applyAlignment="1">
      <alignment horizontal="center" vertical="center" wrapText="1"/>
    </xf>
    <xf numFmtId="0" fontId="18" fillId="12" borderId="4" xfId="0" applyFont="1" applyFill="1" applyBorder="1" applyAlignment="1">
      <alignment horizontal="center" vertical="center" wrapText="1"/>
    </xf>
    <xf numFmtId="0" fontId="18" fillId="12" borderId="5" xfId="0" applyFont="1" applyFill="1" applyBorder="1" applyAlignment="1">
      <alignment horizontal="center" vertical="center" wrapText="1"/>
    </xf>
    <xf numFmtId="0" fontId="14" fillId="12" borderId="3" xfId="0" applyFont="1" applyFill="1" applyBorder="1" applyAlignment="1">
      <alignment horizontal="center" vertical="center" wrapText="1"/>
    </xf>
    <xf numFmtId="0" fontId="14" fillId="12" borderId="4" xfId="0" applyFont="1" applyFill="1" applyBorder="1" applyAlignment="1">
      <alignment horizontal="center" vertical="center" wrapText="1"/>
    </xf>
    <xf numFmtId="0" fontId="14" fillId="12" borderId="5" xfId="0" applyFont="1" applyFill="1" applyBorder="1" applyAlignment="1">
      <alignment horizontal="center" vertical="center" wrapText="1"/>
    </xf>
    <xf numFmtId="0" fontId="38" fillId="12" borderId="3" xfId="0" applyFont="1" applyFill="1" applyBorder="1" applyAlignment="1">
      <alignment horizontal="center" vertical="center" wrapText="1"/>
    </xf>
    <xf numFmtId="0" fontId="38" fillId="12" borderId="5" xfId="0" applyFont="1" applyFill="1" applyBorder="1" applyAlignment="1">
      <alignment horizontal="center" vertical="center" wrapText="1"/>
    </xf>
    <xf numFmtId="0" fontId="95" fillId="21" borderId="39" xfId="0" applyFont="1" applyFill="1" applyBorder="1" applyAlignment="1">
      <alignment horizontal="center"/>
    </xf>
    <xf numFmtId="0" fontId="95" fillId="21" borderId="41" xfId="0" applyFont="1" applyFill="1" applyBorder="1" applyAlignment="1">
      <alignment horizontal="center"/>
    </xf>
    <xf numFmtId="0" fontId="98" fillId="21" borderId="39" xfId="0" applyFont="1" applyFill="1" applyBorder="1" applyAlignment="1">
      <alignment horizontal="center"/>
    </xf>
    <xf numFmtId="0" fontId="98" fillId="21" borderId="41" xfId="0" applyFont="1" applyFill="1" applyBorder="1" applyAlignment="1">
      <alignment horizontal="center"/>
    </xf>
    <xf numFmtId="0" fontId="90" fillId="0" borderId="39" xfId="0" applyFont="1" applyFill="1" applyBorder="1" applyAlignment="1">
      <alignment horizontal="center" vertical="center" wrapText="1"/>
    </xf>
    <xf numFmtId="0" fontId="90" fillId="0" borderId="41" xfId="0" applyFont="1" applyFill="1" applyBorder="1" applyAlignment="1">
      <alignment horizontal="center" vertical="center" wrapText="1"/>
    </xf>
    <xf numFmtId="0" fontId="88" fillId="15" borderId="39" xfId="0" applyFont="1" applyFill="1" applyBorder="1" applyAlignment="1">
      <alignment horizontal="center"/>
    </xf>
    <xf numFmtId="0" fontId="88" fillId="15" borderId="40" xfId="0" applyFont="1" applyFill="1" applyBorder="1" applyAlignment="1">
      <alignment horizontal="center"/>
    </xf>
    <xf numFmtId="0" fontId="88" fillId="15" borderId="41" xfId="0" applyFont="1" applyFill="1" applyBorder="1" applyAlignment="1">
      <alignment horizontal="center"/>
    </xf>
    <xf numFmtId="0" fontId="89" fillId="0" borderId="53" xfId="0" applyFont="1" applyBorder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0" fontId="90" fillId="0" borderId="47" xfId="0" applyFont="1" applyBorder="1" applyAlignment="1">
      <alignment horizontal="center" vertical="center"/>
    </xf>
    <xf numFmtId="0" fontId="90" fillId="0" borderId="101" xfId="0" applyFont="1" applyBorder="1" applyAlignment="1">
      <alignment horizontal="center" vertical="center"/>
    </xf>
    <xf numFmtId="0" fontId="90" fillId="0" borderId="29" xfId="0" applyFont="1" applyBorder="1" applyAlignment="1">
      <alignment horizontal="center" vertical="center"/>
    </xf>
    <xf numFmtId="0" fontId="97" fillId="21" borderId="39" xfId="0" applyFont="1" applyFill="1" applyBorder="1" applyAlignment="1">
      <alignment horizontal="center"/>
    </xf>
    <xf numFmtId="0" fontId="97" fillId="21" borderId="40" xfId="0" applyFont="1" applyFill="1" applyBorder="1" applyAlignment="1">
      <alignment horizontal="center"/>
    </xf>
    <xf numFmtId="0" fontId="97" fillId="21" borderId="41" xfId="0" applyFont="1" applyFill="1" applyBorder="1" applyAlignment="1">
      <alignment horizontal="center"/>
    </xf>
    <xf numFmtId="0" fontId="90" fillId="0" borderId="11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/>
    </xf>
    <xf numFmtId="0" fontId="90" fillId="0" borderId="117" xfId="0" applyFont="1" applyBorder="1" applyAlignment="1">
      <alignment horizontal="center" vertical="center"/>
    </xf>
    <xf numFmtId="167" fontId="74" fillId="0" borderId="91" xfId="0" applyNumberFormat="1" applyFont="1" applyBorder="1" applyAlignment="1">
      <alignment horizontal="left" vertical="center"/>
    </xf>
    <xf numFmtId="167" fontId="74" fillId="0" borderId="93" xfId="0" applyNumberFormat="1" applyFont="1" applyBorder="1" applyAlignment="1">
      <alignment horizontal="left" vertical="center"/>
    </xf>
    <xf numFmtId="0" fontId="82" fillId="27" borderId="88" xfId="29" applyFont="1" applyFill="1" applyBorder="1" applyAlignment="1">
      <alignment horizontal="left" vertical="center"/>
    </xf>
    <xf numFmtId="0" fontId="82" fillId="27" borderId="73" xfId="29" applyFont="1" applyFill="1" applyBorder="1" applyAlignment="1">
      <alignment horizontal="left" vertical="center"/>
    </xf>
    <xf numFmtId="0" fontId="82" fillId="27" borderId="74" xfId="29" applyFont="1" applyFill="1" applyBorder="1" applyAlignment="1">
      <alignment horizontal="left" vertical="center"/>
    </xf>
    <xf numFmtId="0" fontId="74" fillId="0" borderId="70" xfId="0" applyFont="1" applyBorder="1" applyAlignment="1">
      <alignment horizontal="center" vertical="center"/>
    </xf>
    <xf numFmtId="0" fontId="74" fillId="0" borderId="76" xfId="0" applyFont="1" applyBorder="1" applyAlignment="1">
      <alignment horizontal="center" vertical="center"/>
    </xf>
    <xf numFmtId="0" fontId="74" fillId="0" borderId="37" xfId="0" applyFont="1" applyBorder="1" applyAlignment="1">
      <alignment horizontal="left" vertical="center" indent="1"/>
    </xf>
    <xf numFmtId="0" fontId="74" fillId="0" borderId="34" xfId="0" applyFont="1" applyBorder="1" applyAlignment="1">
      <alignment horizontal="left" vertical="center" indent="1"/>
    </xf>
    <xf numFmtId="2" fontId="82" fillId="0" borderId="34" xfId="29" applyNumberFormat="1" applyFont="1" applyBorder="1" applyAlignment="1">
      <alignment horizontal="center" vertical="center"/>
    </xf>
    <xf numFmtId="0" fontId="76" fillId="0" borderId="90" xfId="0" applyFont="1" applyBorder="1" applyAlignment="1">
      <alignment horizontal="center"/>
    </xf>
    <xf numFmtId="0" fontId="76" fillId="0" borderId="91" xfId="0" applyFont="1" applyBorder="1" applyAlignment="1">
      <alignment horizontal="center"/>
    </xf>
    <xf numFmtId="0" fontId="76" fillId="0" borderId="92" xfId="0" applyFont="1" applyBorder="1" applyAlignment="1">
      <alignment horizontal="center"/>
    </xf>
    <xf numFmtId="167" fontId="83" fillId="0" borderId="90" xfId="0" applyNumberFormat="1" applyFont="1" applyBorder="1" applyAlignment="1">
      <alignment horizontal="right" vertical="center"/>
    </xf>
    <xf numFmtId="167" fontId="83" fillId="0" borderId="91" xfId="0" applyNumberFormat="1" applyFont="1" applyBorder="1" applyAlignment="1">
      <alignment horizontal="right" vertical="center"/>
    </xf>
    <xf numFmtId="0" fontId="82" fillId="0" borderId="86" xfId="29" applyFont="1" applyBorder="1" applyAlignment="1">
      <alignment horizontal="left" vertical="center"/>
    </xf>
    <xf numFmtId="0" fontId="82" fillId="0" borderId="80" xfId="29" applyFont="1" applyBorder="1" applyAlignment="1">
      <alignment horizontal="left" vertical="center"/>
    </xf>
    <xf numFmtId="3" fontId="74" fillId="0" borderId="76" xfId="0" applyNumberFormat="1" applyFont="1" applyBorder="1" applyAlignment="1">
      <alignment horizontal="center" vertical="center"/>
    </xf>
    <xf numFmtId="4" fontId="82" fillId="0" borderId="61" xfId="29" applyNumberFormat="1" applyFont="1" applyBorder="1" applyAlignment="1">
      <alignment horizontal="center" vertical="center"/>
    </xf>
    <xf numFmtId="0" fontId="76" fillId="0" borderId="56" xfId="0" applyFont="1" applyBorder="1" applyAlignment="1">
      <alignment horizontal="center"/>
    </xf>
    <xf numFmtId="0" fontId="76" fillId="0" borderId="57" xfId="0" applyFont="1" applyBorder="1" applyAlignment="1">
      <alignment horizontal="center"/>
    </xf>
    <xf numFmtId="169" fontId="74" fillId="0" borderId="56" xfId="0" applyNumberFormat="1" applyFont="1" applyBorder="1" applyAlignment="1">
      <alignment horizontal="right" vertical="center"/>
    </xf>
    <xf numFmtId="169" fontId="74" fillId="0" borderId="57" xfId="0" applyNumberFormat="1" applyFont="1" applyBorder="1" applyAlignment="1">
      <alignment horizontal="right" vertical="center"/>
    </xf>
    <xf numFmtId="167" fontId="74" fillId="0" borderId="57" xfId="0" applyNumberFormat="1" applyFont="1" applyBorder="1" applyAlignment="1">
      <alignment horizontal="left" vertical="center"/>
    </xf>
    <xf numFmtId="167" fontId="74" fillId="0" borderId="85" xfId="0" applyNumberFormat="1" applyFont="1" applyBorder="1" applyAlignment="1">
      <alignment horizontal="left" vertical="center"/>
    </xf>
    <xf numFmtId="0" fontId="72" fillId="27" borderId="35" xfId="0" applyFont="1" applyFill="1" applyBorder="1" applyAlignment="1">
      <alignment horizontal="center" vertical="center"/>
    </xf>
    <xf numFmtId="0" fontId="72" fillId="27" borderId="52" xfId="0" applyFont="1" applyFill="1" applyBorder="1" applyAlignment="1">
      <alignment horizontal="center" vertical="center"/>
    </xf>
    <xf numFmtId="0" fontId="72" fillId="27" borderId="81" xfId="0" applyFont="1" applyFill="1" applyBorder="1" applyAlignment="1">
      <alignment horizontal="center" vertical="center"/>
    </xf>
    <xf numFmtId="0" fontId="72" fillId="27" borderId="53" xfId="0" applyFont="1" applyFill="1" applyBorder="1" applyAlignment="1">
      <alignment horizontal="center" vertical="center"/>
    </xf>
    <xf numFmtId="0" fontId="72" fillId="27" borderId="0" xfId="0" applyFont="1" applyFill="1" applyBorder="1" applyAlignment="1">
      <alignment horizontal="center" vertical="center"/>
    </xf>
    <xf numFmtId="0" fontId="72" fillId="27" borderId="65" xfId="0" applyFont="1" applyFill="1" applyBorder="1" applyAlignment="1">
      <alignment horizontal="center" vertical="center"/>
    </xf>
    <xf numFmtId="0" fontId="73" fillId="27" borderId="82" xfId="0" applyFont="1" applyFill="1" applyBorder="1" applyAlignment="1">
      <alignment horizontal="center" vertical="center" wrapText="1"/>
    </xf>
    <xf numFmtId="0" fontId="73" fillId="27" borderId="52" xfId="0" applyFont="1" applyFill="1" applyBorder="1" applyAlignment="1">
      <alignment horizontal="center" vertical="center" wrapText="1"/>
    </xf>
    <xf numFmtId="0" fontId="73" fillId="27" borderId="36" xfId="0" applyFont="1" applyFill="1" applyBorder="1" applyAlignment="1">
      <alignment horizontal="center" vertical="center" wrapText="1"/>
    </xf>
    <xf numFmtId="0" fontId="73" fillId="27" borderId="63" xfId="0" applyFont="1" applyFill="1" applyBorder="1" applyAlignment="1">
      <alignment horizontal="center" vertical="center" wrapText="1"/>
    </xf>
    <xf numFmtId="0" fontId="73" fillId="27" borderId="59" xfId="0" applyFont="1" applyFill="1" applyBorder="1" applyAlignment="1">
      <alignment horizontal="center" vertical="center" wrapText="1"/>
    </xf>
    <xf numFmtId="0" fontId="73" fillId="27" borderId="83" xfId="0" applyFont="1" applyFill="1" applyBorder="1" applyAlignment="1">
      <alignment horizontal="center" vertical="center" wrapText="1"/>
    </xf>
    <xf numFmtId="9" fontId="82" fillId="0" borderId="73" xfId="29" applyNumberFormat="1" applyFont="1" applyBorder="1" applyAlignment="1">
      <alignment horizontal="center" vertical="center"/>
    </xf>
    <xf numFmtId="167" fontId="74" fillId="0" borderId="70" xfId="0" applyNumberFormat="1" applyFont="1" applyBorder="1" applyAlignment="1">
      <alignment horizontal="center" vertical="center"/>
    </xf>
    <xf numFmtId="167" fontId="74" fillId="0" borderId="76" xfId="0" applyNumberFormat="1" applyFont="1" applyBorder="1" applyAlignment="1">
      <alignment horizontal="center" vertical="center"/>
    </xf>
    <xf numFmtId="167" fontId="74" fillId="0" borderId="56" xfId="0" applyNumberFormat="1" applyFont="1" applyBorder="1" applyAlignment="1">
      <alignment horizontal="center" vertical="center"/>
    </xf>
    <xf numFmtId="167" fontId="74" fillId="0" borderId="56" xfId="0" applyNumberFormat="1" applyFont="1" applyBorder="1" applyAlignment="1">
      <alignment horizontal="right" vertical="center"/>
    </xf>
    <xf numFmtId="167" fontId="74" fillId="0" borderId="57" xfId="0" applyNumberFormat="1" applyFont="1" applyBorder="1" applyAlignment="1">
      <alignment horizontal="right" vertical="center"/>
    </xf>
    <xf numFmtId="167" fontId="72" fillId="29" borderId="111" xfId="0" applyNumberFormat="1" applyFont="1" applyFill="1" applyBorder="1" applyAlignment="1">
      <alignment horizontal="center" vertical="center"/>
    </xf>
    <xf numFmtId="167" fontId="72" fillId="29" borderId="112" xfId="0" applyNumberFormat="1" applyFont="1" applyFill="1" applyBorder="1" applyAlignment="1">
      <alignment horizontal="center" vertical="center"/>
    </xf>
    <xf numFmtId="0" fontId="76" fillId="0" borderId="112" xfId="0" applyFont="1" applyBorder="1" applyAlignment="1">
      <alignment horizontal="center" vertical="center"/>
    </xf>
    <xf numFmtId="0" fontId="76" fillId="0" borderId="113" xfId="0" applyFont="1" applyBorder="1" applyAlignment="1">
      <alignment horizontal="center" vertical="center"/>
    </xf>
    <xf numFmtId="168" fontId="76" fillId="0" borderId="0" xfId="0" applyNumberFormat="1" applyFont="1" applyAlignment="1">
      <alignment horizontal="center" vertical="center"/>
    </xf>
    <xf numFmtId="169" fontId="79" fillId="0" borderId="69" xfId="0" applyNumberFormat="1" applyFont="1" applyBorder="1" applyAlignment="1">
      <alignment horizontal="center"/>
    </xf>
    <xf numFmtId="0" fontId="82" fillId="0" borderId="95" xfId="29" applyFont="1" applyBorder="1" applyAlignment="1">
      <alignment horizontal="left" vertical="center"/>
    </xf>
    <xf numFmtId="0" fontId="82" fillId="0" borderId="76" xfId="29" applyFont="1" applyBorder="1" applyAlignment="1">
      <alignment horizontal="left" vertical="center"/>
    </xf>
    <xf numFmtId="0" fontId="72" fillId="0" borderId="75" xfId="0" applyFont="1" applyBorder="1" applyAlignment="1">
      <alignment horizontal="center" vertical="center"/>
    </xf>
    <xf numFmtId="0" fontId="82" fillId="27" borderId="53" xfId="29" applyFont="1" applyFill="1" applyBorder="1" applyAlignment="1">
      <alignment horizontal="left" vertical="center"/>
    </xf>
    <xf numFmtId="0" fontId="82" fillId="27" borderId="0" xfId="29" applyFont="1" applyFill="1" applyBorder="1" applyAlignment="1">
      <alignment horizontal="left" vertical="center"/>
    </xf>
    <xf numFmtId="0" fontId="74" fillId="0" borderId="98" xfId="0" applyFont="1" applyBorder="1" applyAlignment="1">
      <alignment horizontal="left" vertical="center" indent="1"/>
    </xf>
    <xf numFmtId="0" fontId="74" fillId="0" borderId="91" xfId="0" applyFont="1" applyBorder="1" applyAlignment="1">
      <alignment horizontal="left" vertical="center" indent="1"/>
    </xf>
    <xf numFmtId="4" fontId="82" fillId="0" borderId="91" xfId="29" applyNumberFormat="1" applyFont="1" applyBorder="1" applyAlignment="1">
      <alignment horizontal="center" vertical="center"/>
    </xf>
    <xf numFmtId="167" fontId="74" fillId="0" borderId="90" xfId="0" applyNumberFormat="1" applyFont="1" applyBorder="1" applyAlignment="1">
      <alignment horizontal="right" vertical="center"/>
    </xf>
    <xf numFmtId="167" fontId="74" fillId="0" borderId="91" xfId="0" applyNumberFormat="1" applyFont="1" applyBorder="1" applyAlignment="1">
      <alignment horizontal="right" vertical="center"/>
    </xf>
    <xf numFmtId="0" fontId="82" fillId="0" borderId="96" xfId="29" applyFont="1" applyBorder="1" applyAlignment="1">
      <alignment horizontal="left" vertical="center"/>
    </xf>
    <xf numFmtId="0" fontId="82" fillId="0" borderId="77" xfId="29" applyFont="1" applyBorder="1" applyAlignment="1">
      <alignment horizontal="left" vertical="center"/>
    </xf>
    <xf numFmtId="4" fontId="82" fillId="0" borderId="57" xfId="29" applyNumberFormat="1" applyFont="1" applyBorder="1" applyAlignment="1">
      <alignment horizontal="center" vertical="center"/>
    </xf>
    <xf numFmtId="0" fontId="74" fillId="0" borderId="97" xfId="0" applyFont="1" applyBorder="1" applyAlignment="1">
      <alignment horizontal="left" vertical="center"/>
    </xf>
    <xf numFmtId="0" fontId="74" fillId="0" borderId="57" xfId="0" applyFont="1" applyBorder="1" applyAlignment="1">
      <alignment horizontal="left" vertical="center"/>
    </xf>
    <xf numFmtId="0" fontId="74" fillId="0" borderId="66" xfId="0" applyFont="1" applyBorder="1" applyAlignment="1">
      <alignment horizontal="left" vertical="center"/>
    </xf>
    <xf numFmtId="0" fontId="74" fillId="0" borderId="67" xfId="0" applyFont="1" applyBorder="1" applyAlignment="1">
      <alignment horizontal="center" vertical="center"/>
    </xf>
    <xf numFmtId="0" fontId="74" fillId="0" borderId="57" xfId="0" applyFont="1" applyBorder="1" applyAlignment="1">
      <alignment horizontal="center" vertical="center"/>
    </xf>
    <xf numFmtId="0" fontId="75" fillId="3" borderId="60" xfId="0" applyFont="1" applyFill="1" applyBorder="1" applyAlignment="1">
      <alignment horizontal="center" vertical="center"/>
    </xf>
    <xf numFmtId="0" fontId="75" fillId="3" borderId="61" xfId="0" applyFont="1" applyFill="1" applyBorder="1" applyAlignment="1">
      <alignment horizontal="center" vertical="center"/>
    </xf>
    <xf numFmtId="0" fontId="75" fillId="3" borderId="62" xfId="0" applyFont="1" applyFill="1" applyBorder="1" applyAlignment="1">
      <alignment horizontal="center" vertical="center"/>
    </xf>
    <xf numFmtId="0" fontId="75" fillId="3" borderId="64" xfId="0" applyFont="1" applyFill="1" applyBorder="1" applyAlignment="1">
      <alignment horizontal="center" vertical="center"/>
    </xf>
    <xf numFmtId="0" fontId="75" fillId="3" borderId="0" xfId="0" applyFont="1" applyFill="1" applyBorder="1" applyAlignment="1">
      <alignment horizontal="center" vertical="center"/>
    </xf>
    <xf numFmtId="0" fontId="75" fillId="3" borderId="65" xfId="0" applyFont="1" applyFill="1" applyBorder="1" applyAlignment="1">
      <alignment horizontal="center" vertical="center"/>
    </xf>
    <xf numFmtId="0" fontId="75" fillId="3" borderId="110" xfId="0" applyFont="1" applyFill="1" applyBorder="1" applyAlignment="1">
      <alignment horizontal="center" vertical="center"/>
    </xf>
    <xf numFmtId="0" fontId="75" fillId="3" borderId="34" xfId="0" applyFont="1" applyFill="1" applyBorder="1" applyAlignment="1">
      <alignment horizontal="center" vertical="center"/>
    </xf>
    <xf numFmtId="0" fontId="75" fillId="3" borderId="89" xfId="0" applyFont="1" applyFill="1" applyBorder="1" applyAlignment="1">
      <alignment horizontal="center" vertical="center"/>
    </xf>
    <xf numFmtId="177" fontId="76" fillId="0" borderId="60" xfId="0" applyNumberFormat="1" applyFont="1" applyBorder="1" applyAlignment="1">
      <alignment horizontal="right" vertical="center"/>
    </xf>
    <xf numFmtId="177" fontId="76" fillId="0" borderId="61" xfId="0" applyNumberFormat="1" applyFont="1" applyBorder="1" applyAlignment="1">
      <alignment horizontal="right" vertical="center"/>
    </xf>
    <xf numFmtId="177" fontId="76" fillId="0" borderId="64" xfId="0" applyNumberFormat="1" applyFont="1" applyBorder="1" applyAlignment="1">
      <alignment horizontal="right" vertical="center"/>
    </xf>
    <xf numFmtId="177" fontId="76" fillId="0" borderId="0" xfId="0" applyNumberFormat="1" applyFont="1" applyBorder="1" applyAlignment="1">
      <alignment horizontal="right" vertical="center"/>
    </xf>
    <xf numFmtId="177" fontId="76" fillId="0" borderId="110" xfId="0" applyNumberFormat="1" applyFont="1" applyBorder="1" applyAlignment="1">
      <alignment horizontal="right" vertical="center"/>
    </xf>
    <xf numFmtId="177" fontId="76" fillId="0" borderId="34" xfId="0" applyNumberFormat="1" applyFont="1" applyBorder="1" applyAlignment="1">
      <alignment horizontal="right" vertical="center"/>
    </xf>
    <xf numFmtId="0" fontId="76" fillId="0" borderId="61" xfId="0" applyFont="1" applyBorder="1" applyAlignment="1">
      <alignment horizontal="left" vertical="center"/>
    </xf>
    <xf numFmtId="0" fontId="76" fillId="0" borderId="62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76" fillId="0" borderId="65" xfId="0" applyFont="1" applyBorder="1" applyAlignment="1">
      <alignment horizontal="left" vertical="center"/>
    </xf>
    <xf numFmtId="0" fontId="76" fillId="0" borderId="34" xfId="0" applyFont="1" applyBorder="1" applyAlignment="1">
      <alignment horizontal="left" vertical="center"/>
    </xf>
    <xf numFmtId="0" fontId="76" fillId="0" borderId="89" xfId="0" applyFont="1" applyBorder="1" applyAlignment="1">
      <alignment horizontal="left" vertical="center"/>
    </xf>
    <xf numFmtId="9" fontId="76" fillId="0" borderId="69" xfId="0" applyNumberFormat="1" applyFont="1" applyBorder="1" applyAlignment="1">
      <alignment horizontal="center"/>
    </xf>
    <xf numFmtId="9" fontId="76" fillId="0" borderId="107" xfId="0" applyNumberFormat="1" applyFont="1" applyBorder="1" applyAlignment="1">
      <alignment horizontal="center"/>
    </xf>
    <xf numFmtId="0" fontId="74" fillId="0" borderId="56" xfId="0" applyFont="1" applyBorder="1" applyAlignment="1">
      <alignment horizontal="center" vertical="center"/>
    </xf>
    <xf numFmtId="4" fontId="76" fillId="0" borderId="72" xfId="0" applyNumberFormat="1" applyFont="1" applyBorder="1" applyAlignment="1">
      <alignment horizontal="center"/>
    </xf>
    <xf numFmtId="4" fontId="76" fillId="0" borderId="108" xfId="0" applyNumberFormat="1" applyFont="1" applyBorder="1" applyAlignment="1">
      <alignment horizontal="center"/>
    </xf>
    <xf numFmtId="0" fontId="74" fillId="0" borderId="98" xfId="0" applyFont="1" applyBorder="1" applyAlignment="1">
      <alignment horizontal="left" vertical="center"/>
    </xf>
    <xf numFmtId="0" fontId="74" fillId="0" borderId="91" xfId="0" applyFont="1" applyBorder="1" applyAlignment="1">
      <alignment horizontal="left" vertical="center"/>
    </xf>
    <xf numFmtId="0" fontId="74" fillId="0" borderId="109" xfId="0" applyFont="1" applyBorder="1" applyAlignment="1">
      <alignment horizontal="left" vertical="center"/>
    </xf>
    <xf numFmtId="0" fontId="74" fillId="0" borderId="91" xfId="0" applyFont="1" applyBorder="1" applyAlignment="1">
      <alignment horizontal="center" vertical="center"/>
    </xf>
    <xf numFmtId="0" fontId="74" fillId="0" borderId="92" xfId="0" applyFont="1" applyBorder="1" applyAlignment="1">
      <alignment horizontal="center" vertical="center"/>
    </xf>
    <xf numFmtId="0" fontId="71" fillId="25" borderId="102" xfId="0" applyFont="1" applyFill="1" applyBorder="1" applyAlignment="1">
      <alignment horizontal="center" vertical="center"/>
    </xf>
    <xf numFmtId="0" fontId="71" fillId="25" borderId="103" xfId="0" applyFont="1" applyFill="1" applyBorder="1" applyAlignment="1">
      <alignment horizontal="center" vertical="center"/>
    </xf>
    <xf numFmtId="0" fontId="71" fillId="25" borderId="104" xfId="0" applyFont="1" applyFill="1" applyBorder="1" applyAlignment="1">
      <alignment horizontal="center" vertical="center"/>
    </xf>
    <xf numFmtId="0" fontId="71" fillId="26" borderId="103" xfId="0" applyFont="1" applyFill="1" applyBorder="1" applyAlignment="1">
      <alignment horizontal="center"/>
    </xf>
    <xf numFmtId="0" fontId="71" fillId="26" borderId="105" xfId="0" applyFont="1" applyFill="1" applyBorder="1" applyAlignment="1">
      <alignment horizontal="center"/>
    </xf>
    <xf numFmtId="0" fontId="72" fillId="27" borderId="87" xfId="0" applyFont="1" applyFill="1" applyBorder="1" applyAlignment="1">
      <alignment horizontal="center" vertical="center"/>
    </xf>
    <xf numFmtId="0" fontId="72" fillId="27" borderId="61" xfId="0" applyFont="1" applyFill="1" applyBorder="1" applyAlignment="1">
      <alignment horizontal="center" vertical="center"/>
    </xf>
    <xf numFmtId="0" fontId="72" fillId="27" borderId="94" xfId="0" applyFont="1" applyFill="1" applyBorder="1" applyAlignment="1">
      <alignment horizontal="center" vertical="center"/>
    </xf>
    <xf numFmtId="0" fontId="72" fillId="27" borderId="59" xfId="0" applyFont="1" applyFill="1" applyBorder="1" applyAlignment="1">
      <alignment horizontal="center" vertical="center"/>
    </xf>
    <xf numFmtId="0" fontId="72" fillId="28" borderId="61" xfId="0" applyFont="1" applyFill="1" applyBorder="1" applyAlignment="1">
      <alignment horizontal="center" vertical="center" wrapText="1"/>
    </xf>
    <xf numFmtId="0" fontId="72" fillId="28" borderId="62" xfId="0" applyFont="1" applyFill="1" applyBorder="1" applyAlignment="1">
      <alignment horizontal="center" vertical="center" wrapText="1"/>
    </xf>
    <xf numFmtId="0" fontId="72" fillId="28" borderId="59" xfId="0" applyFont="1" applyFill="1" applyBorder="1" applyAlignment="1">
      <alignment horizontal="center" vertical="center" wrapText="1"/>
    </xf>
    <xf numFmtId="0" fontId="72" fillId="28" borderId="58" xfId="0" applyFont="1" applyFill="1" applyBorder="1" applyAlignment="1">
      <alignment horizontal="center" vertical="center" wrapText="1"/>
    </xf>
    <xf numFmtId="0" fontId="73" fillId="27" borderId="60" xfId="0" applyFont="1" applyFill="1" applyBorder="1" applyAlignment="1">
      <alignment horizontal="center" vertical="center" wrapText="1"/>
    </xf>
    <xf numFmtId="0" fontId="73" fillId="27" borderId="61" xfId="0" applyFont="1" applyFill="1" applyBorder="1" applyAlignment="1">
      <alignment horizontal="center" vertical="center" wrapText="1"/>
    </xf>
    <xf numFmtId="0" fontId="73" fillId="27" borderId="106" xfId="0" applyFont="1" applyFill="1" applyBorder="1" applyAlignment="1">
      <alignment horizontal="center" vertical="center" wrapText="1"/>
    </xf>
    <xf numFmtId="0" fontId="73" fillId="27" borderId="64" xfId="0" applyFont="1" applyFill="1" applyBorder="1" applyAlignment="1">
      <alignment horizontal="center" vertical="center" wrapText="1"/>
    </xf>
    <xf numFmtId="0" fontId="73" fillId="27" borderId="0" xfId="0" applyFont="1" applyFill="1" applyBorder="1" applyAlignment="1">
      <alignment horizontal="center" vertical="center" wrapText="1"/>
    </xf>
    <xf numFmtId="0" fontId="73" fillId="27" borderId="54" xfId="0" applyFont="1" applyFill="1" applyBorder="1" applyAlignment="1">
      <alignment horizontal="center" vertical="center" wrapText="1"/>
    </xf>
    <xf numFmtId="167" fontId="76" fillId="0" borderId="60" xfId="0" applyNumberFormat="1" applyFont="1" applyBorder="1" applyAlignment="1">
      <alignment horizontal="right" vertical="center"/>
    </xf>
    <xf numFmtId="167" fontId="76" fillId="0" borderId="61" xfId="0" applyNumberFormat="1" applyFont="1" applyBorder="1" applyAlignment="1">
      <alignment horizontal="right" vertical="center"/>
    </xf>
    <xf numFmtId="167" fontId="76" fillId="0" borderId="64" xfId="0" applyNumberFormat="1" applyFont="1" applyBorder="1" applyAlignment="1">
      <alignment horizontal="right" vertical="center"/>
    </xf>
    <xf numFmtId="167" fontId="76" fillId="0" borderId="0" xfId="0" applyNumberFormat="1" applyFont="1" applyBorder="1" applyAlignment="1">
      <alignment horizontal="right" vertical="center"/>
    </xf>
    <xf numFmtId="167" fontId="76" fillId="0" borderId="110" xfId="0" applyNumberFormat="1" applyFont="1" applyBorder="1" applyAlignment="1">
      <alignment horizontal="right" vertical="center"/>
    </xf>
    <xf numFmtId="167" fontId="76" fillId="0" borderId="34" xfId="0" applyNumberFormat="1" applyFont="1" applyBorder="1" applyAlignment="1">
      <alignment horizontal="right" vertical="center"/>
    </xf>
    <xf numFmtId="0" fontId="76" fillId="0" borderId="69" xfId="0" applyFont="1" applyBorder="1" applyAlignment="1">
      <alignment horizontal="center" vertical="center"/>
    </xf>
    <xf numFmtId="0" fontId="76" fillId="0" borderId="107" xfId="0" applyFont="1" applyBorder="1" applyAlignment="1">
      <alignment horizontal="center" vertical="center"/>
    </xf>
    <xf numFmtId="0" fontId="76" fillId="0" borderId="34" xfId="0" applyFont="1" applyBorder="1" applyAlignment="1">
      <alignment horizontal="center" vertical="center"/>
    </xf>
    <xf numFmtId="0" fontId="76" fillId="0" borderId="38" xfId="0" applyFont="1" applyBorder="1" applyAlignment="1">
      <alignment horizontal="center" vertical="center"/>
    </xf>
    <xf numFmtId="167" fontId="74" fillId="0" borderId="60" xfId="0" applyNumberFormat="1" applyFont="1" applyBorder="1" applyAlignment="1">
      <alignment horizontal="right" vertical="center"/>
    </xf>
    <xf numFmtId="167" fontId="74" fillId="0" borderId="61" xfId="0" applyNumberFormat="1" applyFont="1" applyBorder="1" applyAlignment="1">
      <alignment horizontal="right" vertical="center"/>
    </xf>
    <xf numFmtId="167" fontId="74" fillId="0" borderId="64" xfId="0" applyNumberFormat="1" applyFont="1" applyBorder="1" applyAlignment="1">
      <alignment horizontal="right" vertical="center"/>
    </xf>
    <xf numFmtId="167" fontId="74" fillId="0" borderId="0" xfId="0" applyNumberFormat="1" applyFont="1" applyBorder="1" applyAlignment="1">
      <alignment horizontal="right" vertical="center"/>
    </xf>
    <xf numFmtId="167" fontId="74" fillId="0" borderId="110" xfId="0" applyNumberFormat="1" applyFont="1" applyBorder="1" applyAlignment="1">
      <alignment horizontal="right" vertical="center"/>
    </xf>
    <xf numFmtId="167" fontId="74" fillId="0" borderId="34" xfId="0" applyNumberFormat="1" applyFont="1" applyBorder="1" applyAlignment="1">
      <alignment horizontal="right" vertical="center"/>
    </xf>
    <xf numFmtId="3" fontId="74" fillId="0" borderId="56" xfId="0" applyNumberFormat="1" applyFont="1" applyBorder="1" applyAlignment="1">
      <alignment horizontal="center" vertical="center"/>
    </xf>
    <xf numFmtId="167" fontId="72" fillId="29" borderId="68" xfId="0" applyNumberFormat="1" applyFont="1" applyFill="1" applyBorder="1" applyAlignment="1">
      <alignment horizontal="center" vertical="center"/>
    </xf>
    <xf numFmtId="167" fontId="72" fillId="29" borderId="69" xfId="0" applyNumberFormat="1" applyFont="1" applyFill="1" applyBorder="1" applyAlignment="1">
      <alignment horizontal="center" vertical="center"/>
    </xf>
    <xf numFmtId="167" fontId="72" fillId="29" borderId="115" xfId="0" applyNumberFormat="1" applyFont="1" applyFill="1" applyBorder="1" applyAlignment="1">
      <alignment horizontal="center" vertical="center"/>
    </xf>
    <xf numFmtId="167" fontId="72" fillId="29" borderId="34" xfId="0" applyNumberFormat="1" applyFont="1" applyFill="1" applyBorder="1" applyAlignment="1">
      <alignment horizontal="center" vertical="center"/>
    </xf>
    <xf numFmtId="0" fontId="71" fillId="25" borderId="114" xfId="0" applyFont="1" applyFill="1" applyBorder="1" applyAlignment="1">
      <alignment horizontal="center" vertical="center"/>
    </xf>
    <xf numFmtId="0" fontId="72" fillId="31" borderId="61" xfId="0" applyFont="1" applyFill="1" applyBorder="1" applyAlignment="1">
      <alignment horizontal="center" vertical="center" wrapText="1"/>
    </xf>
    <xf numFmtId="0" fontId="72" fillId="31" borderId="62" xfId="0" applyFont="1" applyFill="1" applyBorder="1" applyAlignment="1">
      <alignment horizontal="center" vertical="center" wrapText="1"/>
    </xf>
    <xf numFmtId="0" fontId="72" fillId="31" borderId="59" xfId="0" applyFont="1" applyFill="1" applyBorder="1" applyAlignment="1">
      <alignment horizontal="center" vertical="center" wrapText="1"/>
    </xf>
    <xf numFmtId="0" fontId="72" fillId="31" borderId="58" xfId="0" applyFont="1" applyFill="1" applyBorder="1" applyAlignment="1">
      <alignment horizontal="center" vertical="center" wrapText="1"/>
    </xf>
    <xf numFmtId="168" fontId="76" fillId="0" borderId="60" xfId="0" applyNumberFormat="1" applyFont="1" applyBorder="1" applyAlignment="1">
      <alignment horizontal="right" vertical="center"/>
    </xf>
    <xf numFmtId="168" fontId="76" fillId="0" borderId="61" xfId="0" applyNumberFormat="1" applyFont="1" applyBorder="1" applyAlignment="1">
      <alignment horizontal="right" vertical="center"/>
    </xf>
    <xf numFmtId="168" fontId="76" fillId="0" borderId="64" xfId="0" applyNumberFormat="1" applyFont="1" applyBorder="1" applyAlignment="1">
      <alignment horizontal="right" vertical="center"/>
    </xf>
    <xf numFmtId="168" fontId="76" fillId="0" borderId="0" xfId="0" applyNumberFormat="1" applyFont="1" applyBorder="1" applyAlignment="1">
      <alignment horizontal="right" vertical="center"/>
    </xf>
    <xf numFmtId="168" fontId="76" fillId="0" borderId="110" xfId="0" applyNumberFormat="1" applyFont="1" applyBorder="1" applyAlignment="1">
      <alignment horizontal="right" vertical="center"/>
    </xf>
    <xf numFmtId="168" fontId="76" fillId="0" borderId="34" xfId="0" applyNumberFormat="1" applyFont="1" applyBorder="1" applyAlignment="1">
      <alignment horizontal="right" vertical="center"/>
    </xf>
    <xf numFmtId="0" fontId="74" fillId="0" borderId="92" xfId="0" applyFont="1" applyBorder="1" applyAlignment="1">
      <alignment horizontal="left" vertical="center"/>
    </xf>
    <xf numFmtId="0" fontId="72" fillId="30" borderId="61" xfId="0" applyFont="1" applyFill="1" applyBorder="1" applyAlignment="1">
      <alignment horizontal="center" vertical="center" wrapText="1"/>
    </xf>
    <xf numFmtId="0" fontId="72" fillId="30" borderId="62" xfId="0" applyFont="1" applyFill="1" applyBorder="1" applyAlignment="1">
      <alignment horizontal="center" vertical="center" wrapText="1"/>
    </xf>
    <xf numFmtId="0" fontId="72" fillId="30" borderId="59" xfId="0" applyFont="1" applyFill="1" applyBorder="1" applyAlignment="1">
      <alignment horizontal="center" vertical="center" wrapText="1"/>
    </xf>
    <xf numFmtId="0" fontId="72" fillId="30" borderId="58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vertical="center"/>
    </xf>
    <xf numFmtId="14" fontId="74" fillId="0" borderId="0" xfId="0" applyNumberFormat="1" applyFont="1" applyAlignment="1">
      <alignment horizontal="left" vertical="center"/>
    </xf>
    <xf numFmtId="0" fontId="74" fillId="0" borderId="0" xfId="0" applyFont="1" applyAlignment="1">
      <alignment horizontal="left" vertical="top" wrapText="1"/>
    </xf>
    <xf numFmtId="169" fontId="94" fillId="0" borderId="69" xfId="0" applyNumberFormat="1" applyFont="1" applyBorder="1" applyAlignment="1">
      <alignment horizontal="center"/>
    </xf>
    <xf numFmtId="0" fontId="72" fillId="27" borderId="58" xfId="0" applyFont="1" applyFill="1" applyBorder="1" applyAlignment="1">
      <alignment horizontal="center" vertical="center"/>
    </xf>
    <xf numFmtId="0" fontId="53" fillId="15" borderId="55" xfId="0" applyFont="1" applyFill="1" applyBorder="1" applyAlignment="1">
      <alignment horizontal="center" vertical="center"/>
    </xf>
    <xf numFmtId="0" fontId="37" fillId="11" borderId="55" xfId="0" applyFont="1" applyFill="1" applyBorder="1" applyAlignment="1">
      <alignment horizontal="left" vertical="center"/>
    </xf>
    <xf numFmtId="0" fontId="16" fillId="10" borderId="55" xfId="0" applyFont="1" applyFill="1" applyBorder="1" applyAlignment="1">
      <alignment horizontal="left" vertical="center"/>
    </xf>
    <xf numFmtId="0" fontId="36" fillId="0" borderId="35" xfId="0" applyFont="1" applyBorder="1" applyAlignment="1">
      <alignment horizontal="center"/>
    </xf>
    <xf numFmtId="0" fontId="36" fillId="0" borderId="52" xfId="0" applyFont="1" applyBorder="1" applyAlignment="1">
      <alignment horizontal="center"/>
    </xf>
    <xf numFmtId="0" fontId="16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16" fillId="1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center"/>
    </xf>
    <xf numFmtId="0" fontId="20" fillId="19" borderId="42" xfId="0" applyFont="1" applyFill="1" applyBorder="1" applyAlignment="1">
      <alignment horizontal="center" vertical="center" wrapText="1"/>
    </xf>
    <xf numFmtId="0" fontId="20" fillId="19" borderId="43" xfId="0" applyFont="1" applyFill="1" applyBorder="1" applyAlignment="1">
      <alignment horizontal="center" vertical="center" wrapText="1"/>
    </xf>
    <xf numFmtId="0" fontId="20" fillId="19" borderId="44" xfId="0" applyFont="1" applyFill="1" applyBorder="1" applyAlignment="1">
      <alignment horizontal="center" vertical="center" wrapText="1"/>
    </xf>
    <xf numFmtId="0" fontId="53" fillId="12" borderId="46" xfId="0" applyFont="1" applyFill="1" applyBorder="1" applyAlignment="1">
      <alignment horizontal="center" vertical="center" wrapText="1"/>
    </xf>
    <xf numFmtId="0" fontId="38" fillId="12" borderId="99" xfId="0" applyFont="1" applyFill="1" applyBorder="1" applyAlignment="1">
      <alignment horizontal="center" vertical="center" wrapText="1"/>
    </xf>
    <xf numFmtId="0" fontId="38" fillId="12" borderId="100" xfId="0" applyFont="1" applyFill="1" applyBorder="1" applyAlignment="1">
      <alignment horizontal="center" vertical="center" wrapText="1"/>
    </xf>
    <xf numFmtId="0" fontId="20" fillId="33" borderId="42" xfId="0" applyFont="1" applyFill="1" applyBorder="1" applyAlignment="1">
      <alignment horizontal="center" vertical="center" wrapText="1"/>
    </xf>
    <xf numFmtId="0" fontId="20" fillId="33" borderId="43" xfId="0" applyFont="1" applyFill="1" applyBorder="1" applyAlignment="1">
      <alignment horizontal="center" vertical="center" wrapText="1"/>
    </xf>
    <xf numFmtId="0" fontId="20" fillId="33" borderId="44" xfId="0" applyFont="1" applyFill="1" applyBorder="1" applyAlignment="1">
      <alignment horizontal="center" vertical="center" wrapText="1"/>
    </xf>
    <xf numFmtId="0" fontId="20" fillId="32" borderId="42" xfId="0" applyFont="1" applyFill="1" applyBorder="1" applyAlignment="1">
      <alignment horizontal="center" vertical="center" wrapText="1"/>
    </xf>
    <xf numFmtId="0" fontId="20" fillId="32" borderId="43" xfId="0" applyFont="1" applyFill="1" applyBorder="1" applyAlignment="1">
      <alignment horizontal="center" vertical="center" wrapText="1"/>
    </xf>
    <xf numFmtId="0" fontId="20" fillId="32" borderId="44" xfId="0" applyFont="1" applyFill="1" applyBorder="1" applyAlignment="1">
      <alignment horizontal="center" vertical="center" wrapText="1"/>
    </xf>
    <xf numFmtId="0" fontId="19" fillId="10" borderId="0" xfId="0" applyFont="1" applyFill="1" applyAlignment="1">
      <alignment horizontal="center" vertical="center" wrapText="1"/>
    </xf>
    <xf numFmtId="0" fontId="14" fillId="10" borderId="0" xfId="0" applyFont="1" applyFill="1" applyAlignment="1">
      <alignment horizontal="left" vertical="center" wrapText="1" indent="2"/>
    </xf>
    <xf numFmtId="171" fontId="21" fillId="0" borderId="0" xfId="0" applyNumberFormat="1" applyFont="1" applyAlignment="1" applyProtection="1">
      <alignment horizontal="center" vertical="center" wrapText="1"/>
    </xf>
    <xf numFmtId="171" fontId="20" fillId="8" borderId="37" xfId="0" applyNumberFormat="1" applyFont="1" applyFill="1" applyBorder="1" applyAlignment="1">
      <alignment horizontal="center" vertical="center"/>
    </xf>
    <xf numFmtId="171" fontId="20" fillId="8" borderId="34" xfId="0" applyNumberFormat="1" applyFont="1" applyFill="1" applyBorder="1" applyAlignment="1">
      <alignment horizontal="center" vertical="center"/>
    </xf>
    <xf numFmtId="171" fontId="20" fillId="8" borderId="38" xfId="0" applyNumberFormat="1" applyFont="1" applyFill="1" applyBorder="1" applyAlignment="1">
      <alignment horizontal="center" vertical="center"/>
    </xf>
    <xf numFmtId="171" fontId="20" fillId="4" borderId="39" xfId="0" applyNumberFormat="1" applyFont="1" applyFill="1" applyBorder="1" applyAlignment="1">
      <alignment horizontal="center" vertical="center"/>
    </xf>
    <xf numFmtId="171" fontId="20" fillId="4" borderId="40" xfId="0" applyNumberFormat="1" applyFont="1" applyFill="1" applyBorder="1" applyAlignment="1">
      <alignment horizontal="center" vertical="center"/>
    </xf>
    <xf numFmtId="171" fontId="20" fillId="4" borderId="41" xfId="0" applyNumberFormat="1" applyFont="1" applyFill="1" applyBorder="1" applyAlignment="1">
      <alignment horizontal="center" vertical="center"/>
    </xf>
    <xf numFmtId="0" fontId="20" fillId="10" borderId="42" xfId="0" applyFont="1" applyFill="1" applyBorder="1" applyAlignment="1">
      <alignment horizontal="center" vertical="center" textRotation="90"/>
    </xf>
    <xf numFmtId="0" fontId="20" fillId="10" borderId="43" xfId="0" applyFont="1" applyFill="1" applyBorder="1" applyAlignment="1">
      <alignment horizontal="center" vertical="center" textRotation="90"/>
    </xf>
    <xf numFmtId="0" fontId="20" fillId="10" borderId="44" xfId="0" applyFont="1" applyFill="1" applyBorder="1" applyAlignment="1">
      <alignment horizontal="center" vertical="center" textRotation="90"/>
    </xf>
    <xf numFmtId="0" fontId="41" fillId="11" borderId="1" xfId="0" applyFont="1" applyFill="1" applyBorder="1" applyAlignment="1">
      <alignment horizontal="left" vertical="center"/>
    </xf>
    <xf numFmtId="0" fontId="45" fillId="10" borderId="0" xfId="0" applyFont="1" applyFill="1" applyAlignment="1">
      <alignment horizontal="center" vertical="center"/>
    </xf>
    <xf numFmtId="0" fontId="58" fillId="10" borderId="0" xfId="0" applyFont="1" applyFill="1" applyAlignment="1">
      <alignment horizontal="center" vertical="center"/>
    </xf>
    <xf numFmtId="0" fontId="47" fillId="10" borderId="0" xfId="0" applyFont="1" applyFill="1" applyAlignment="1">
      <alignment horizontal="center"/>
    </xf>
    <xf numFmtId="0" fontId="45" fillId="10" borderId="0" xfId="0" applyFont="1" applyFill="1" applyAlignment="1">
      <alignment horizontal="center"/>
    </xf>
    <xf numFmtId="49" fontId="63" fillId="0" borderId="25" xfId="0" applyNumberFormat="1" applyFont="1" applyBorder="1" applyAlignment="1">
      <alignment horizontal="center" vertical="center"/>
    </xf>
  </cellXfs>
  <cellStyles count="116">
    <cellStyle name="Millares" xfId="1" builtinId="3"/>
    <cellStyle name="Millares 2" xfId="2"/>
    <cellStyle name="Normal" xfId="0" builtinId="0"/>
    <cellStyle name="Normal 10 2" xfId="3"/>
    <cellStyle name="Normal 11 2" xfId="4"/>
    <cellStyle name="Normal 11 3" xfId="5"/>
    <cellStyle name="Normal 11 4" xfId="6"/>
    <cellStyle name="Normal 11 5" xfId="7"/>
    <cellStyle name="Normal 11 6" xfId="8"/>
    <cellStyle name="Normal 12 2" xfId="9"/>
    <cellStyle name="Normal 12 3" xfId="10"/>
    <cellStyle name="Normal 12 4" xfId="11"/>
    <cellStyle name="Normal 12 5" xfId="12"/>
    <cellStyle name="Normal 12 6" xfId="13"/>
    <cellStyle name="Normal 13" xfId="14"/>
    <cellStyle name="Normal 13 2" xfId="15"/>
    <cellStyle name="Normal 13 3" xfId="16"/>
    <cellStyle name="Normal 13 4" xfId="17"/>
    <cellStyle name="Normal 13 5" xfId="18"/>
    <cellStyle name="Normal 13 6" xfId="19"/>
    <cellStyle name="Normal 13 7" xfId="20"/>
    <cellStyle name="Normal 15" xfId="21"/>
    <cellStyle name="Normal 15 2" xfId="22"/>
    <cellStyle name="Normal 15 3" xfId="23"/>
    <cellStyle name="Normal 15 4" xfId="24"/>
    <cellStyle name="Normal 16" xfId="25"/>
    <cellStyle name="Normal 17" xfId="26"/>
    <cellStyle name="Normal 18" xfId="27"/>
    <cellStyle name="Normal 19" xfId="28"/>
    <cellStyle name="Normal 2" xfId="29"/>
    <cellStyle name="Normal 2 10" xfId="30"/>
    <cellStyle name="Normal 2 11" xfId="31"/>
    <cellStyle name="Normal 2 12" xfId="32"/>
    <cellStyle name="Normal 2 13" xfId="33"/>
    <cellStyle name="Normal 2 2" xfId="34"/>
    <cellStyle name="Normal 2 3" xfId="35"/>
    <cellStyle name="Normal 2 4" xfId="36"/>
    <cellStyle name="Normal 2 5" xfId="37"/>
    <cellStyle name="Normal 2 6" xfId="38"/>
    <cellStyle name="Normal 2 7" xfId="39"/>
    <cellStyle name="Normal 2 8" xfId="40"/>
    <cellStyle name="Normal 2 9" xfId="41"/>
    <cellStyle name="Normal 20" xfId="42"/>
    <cellStyle name="Normal 3 10" xfId="43"/>
    <cellStyle name="Normal 3 11" xfId="44"/>
    <cellStyle name="Normal 3 12" xfId="45"/>
    <cellStyle name="Normal 3 13" xfId="46"/>
    <cellStyle name="Normal 3 2" xfId="47"/>
    <cellStyle name="Normal 3 3" xfId="48"/>
    <cellStyle name="Normal 3 4" xfId="49"/>
    <cellStyle name="Normal 3 5" xfId="50"/>
    <cellStyle name="Normal 3 6" xfId="51"/>
    <cellStyle name="Normal 3 7" xfId="52"/>
    <cellStyle name="Normal 3 8" xfId="53"/>
    <cellStyle name="Normal 3 9" xfId="54"/>
    <cellStyle name="Normal 4" xfId="55"/>
    <cellStyle name="Normal 4 10" xfId="56"/>
    <cellStyle name="Normal 4 11" xfId="57"/>
    <cellStyle name="Normal 4 12" xfId="58"/>
    <cellStyle name="Normal 4 13" xfId="59"/>
    <cellStyle name="Normal 4 2" xfId="60"/>
    <cellStyle name="Normal 4 3" xfId="61"/>
    <cellStyle name="Normal 4 4" xfId="62"/>
    <cellStyle name="Normal 4 5" xfId="63"/>
    <cellStyle name="Normal 4 6" xfId="64"/>
    <cellStyle name="Normal 4 7" xfId="65"/>
    <cellStyle name="Normal 4 8" xfId="66"/>
    <cellStyle name="Normal 4 9" xfId="67"/>
    <cellStyle name="Normal 5" xfId="115"/>
    <cellStyle name="Normal 5 2" xfId="68"/>
    <cellStyle name="Normal 6" xfId="69"/>
    <cellStyle name="Normal 6 10" xfId="70"/>
    <cellStyle name="Normal 6 11" xfId="71"/>
    <cellStyle name="Normal 6 2" xfId="72"/>
    <cellStyle name="Normal 6 3" xfId="73"/>
    <cellStyle name="Normal 6 4" xfId="74"/>
    <cellStyle name="Normal 6 5" xfId="75"/>
    <cellStyle name="Normal 6 6" xfId="76"/>
    <cellStyle name="Normal 6 7" xfId="77"/>
    <cellStyle name="Normal 6 8" xfId="78"/>
    <cellStyle name="Normal 6 9" xfId="79"/>
    <cellStyle name="Normal 7" xfId="80"/>
    <cellStyle name="Normal 7 10" xfId="81"/>
    <cellStyle name="Normal 7 11" xfId="82"/>
    <cellStyle name="Normal 7 2" xfId="83"/>
    <cellStyle name="Normal 7 3" xfId="84"/>
    <cellStyle name="Normal 7 4" xfId="85"/>
    <cellStyle name="Normal 7 5" xfId="86"/>
    <cellStyle name="Normal 7 6" xfId="87"/>
    <cellStyle name="Normal 7 7" xfId="88"/>
    <cellStyle name="Normal 7 8" xfId="89"/>
    <cellStyle name="Normal 7 9" xfId="90"/>
    <cellStyle name="Normal 8" xfId="91"/>
    <cellStyle name="Normal 8 10" xfId="92"/>
    <cellStyle name="Normal 8 11" xfId="93"/>
    <cellStyle name="Normal 8 2" xfId="94"/>
    <cellStyle name="Normal 8 3" xfId="95"/>
    <cellStyle name="Normal 8 4" xfId="96"/>
    <cellStyle name="Normal 8 5" xfId="97"/>
    <cellStyle name="Normal 8 6" xfId="98"/>
    <cellStyle name="Normal 8 7" xfId="99"/>
    <cellStyle name="Normal 8 8" xfId="100"/>
    <cellStyle name="Normal 8 9" xfId="101"/>
    <cellStyle name="Normal 9" xfId="102"/>
    <cellStyle name="Normal 9 10" xfId="103"/>
    <cellStyle name="Normal 9 11" xfId="104"/>
    <cellStyle name="Normal 9 2" xfId="105"/>
    <cellStyle name="Normal 9 3" xfId="106"/>
    <cellStyle name="Normal 9 4" xfId="107"/>
    <cellStyle name="Normal 9 5" xfId="108"/>
    <cellStyle name="Normal 9 6" xfId="109"/>
    <cellStyle name="Normal 9 7" xfId="110"/>
    <cellStyle name="Normal 9 8" xfId="111"/>
    <cellStyle name="Normal 9 9" xfId="112"/>
    <cellStyle name="Porcentaje" xfId="114" builtinId="5"/>
    <cellStyle name="Porcentaje 2" xfId="113"/>
  </cellStyles>
  <dxfs count="0"/>
  <tableStyles count="0" defaultTableStyle="TableStyleMedium9" defaultPivotStyle="PivotStyleLight16"/>
  <colors>
    <mruColors>
      <color rgb="FF0000FF"/>
      <color rgb="FFFFFF00"/>
      <color rgb="FFFF0000"/>
      <color rgb="FFFF9966"/>
      <color rgb="FFFF3399"/>
      <color rgb="FFFFFF99"/>
      <color rgb="FF996633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Ecuacion cuadratica</a:t>
            </a:r>
          </a:p>
        </c:rich>
      </c:tx>
      <c:layout>
        <c:manualLayout>
          <c:xMode val="edge"/>
          <c:yMode val="edge"/>
          <c:x val="0.29230857670168803"/>
          <c:y val="3.27866449126291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77231263099"/>
          <c:y val="0.191257340914609"/>
          <c:w val="0.82051487508732701"/>
          <c:h val="0.66940069320113305"/>
        </c:manualLayout>
      </c:layout>
      <c:scatterChart>
        <c:scatterStyle val="smoothMarker"/>
        <c:varyColors val="0"/>
        <c:ser>
          <c:idx val="0"/>
          <c:order val="0"/>
          <c:tx>
            <c:v>CURBA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CDB!$B$38:$B$46</c:f>
              <c:numCache>
                <c:formatCode>0.000</c:formatCode>
                <c:ptCount val="9"/>
                <c:pt idx="0">
                  <c:v>63.613193027150132</c:v>
                </c:pt>
                <c:pt idx="1">
                  <c:v>62.613193027150132</c:v>
                </c:pt>
                <c:pt idx="2">
                  <c:v>61.613193027150132</c:v>
                </c:pt>
                <c:pt idx="3">
                  <c:v>60.613193027150132</c:v>
                </c:pt>
                <c:pt idx="4">
                  <c:v>32.986409961709903</c:v>
                </c:pt>
                <c:pt idx="5">
                  <c:v>5.3596268962696678</c:v>
                </c:pt>
                <c:pt idx="6">
                  <c:v>4.3596268962696678</c:v>
                </c:pt>
                <c:pt idx="7">
                  <c:v>3.3596268962696678</c:v>
                </c:pt>
                <c:pt idx="8">
                  <c:v>2.3596268962696678</c:v>
                </c:pt>
              </c:numCache>
            </c:numRef>
          </c:xVal>
          <c:yVal>
            <c:numRef>
              <c:f>CDB!$C$38:$C$46</c:f>
              <c:numCache>
                <c:formatCode>0.000</c:formatCode>
                <c:ptCount val="9"/>
                <c:pt idx="0">
                  <c:v>36.304430102931818</c:v>
                </c:pt>
                <c:pt idx="1">
                  <c:v>23.787477491903431</c:v>
                </c:pt>
                <c:pt idx="2">
                  <c:v>11.686000790926144</c:v>
                </c:pt>
                <c:pt idx="3" formatCode="0">
                  <c:v>0</c:v>
                </c:pt>
                <c:pt idx="4">
                  <c:v>-158.55373866776398</c:v>
                </c:pt>
                <c:pt idx="5" formatCode="0">
                  <c:v>0</c:v>
                </c:pt>
                <c:pt idx="6">
                  <c:v>11.686000790926109</c:v>
                </c:pt>
                <c:pt idx="7">
                  <c:v>23.787477491903395</c:v>
                </c:pt>
                <c:pt idx="8">
                  <c:v>36.304430102931875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535-4C95-9D61-0653D160F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533808"/>
        <c:axId val="542537616"/>
      </c:scatterChart>
      <c:valAx>
        <c:axId val="542533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Variable independiente</a:t>
                </a:r>
              </a:p>
            </c:rich>
          </c:tx>
          <c:layout>
            <c:manualLayout>
              <c:xMode val="edge"/>
              <c:yMode val="edge"/>
              <c:x val="0.31794927651334698"/>
              <c:y val="0.8934449410039959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537616"/>
        <c:crosses val="autoZero"/>
        <c:crossBetween val="midCat"/>
      </c:valAx>
      <c:valAx>
        <c:axId val="542537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Funcion</a:t>
                </a:r>
              </a:p>
            </c:rich>
          </c:tx>
          <c:layout>
            <c:manualLayout>
              <c:xMode val="edge"/>
              <c:yMode val="edge"/>
              <c:x val="4.1025966855007701E-2"/>
              <c:y val="0.44262419900215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533808"/>
        <c:crosses val="autoZero"/>
        <c:crossBetween val="midCat"/>
      </c:valAx>
      <c:spPr>
        <a:gradFill rotWithShape="0">
          <a:gsLst>
            <a:gs pos="0">
              <a:srgbClr val="5E9EFF"/>
            </a:gs>
            <a:gs pos="20000">
              <a:srgbClr val="85C2FF"/>
            </a:gs>
            <a:gs pos="35000">
              <a:srgbClr val="C4D6EB"/>
            </a:gs>
            <a:gs pos="50000">
              <a:srgbClr val="FFEBFA"/>
            </a:gs>
            <a:gs pos="65000">
              <a:srgbClr val="C4D6EB"/>
            </a:gs>
            <a:gs pos="80001">
              <a:srgbClr val="85C2FF"/>
            </a:gs>
            <a:gs pos="100000">
              <a:srgbClr val="5E9E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0000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200890</xdr:colOff>
      <xdr:row>101</xdr:row>
      <xdr:rowOff>6062</xdr:rowOff>
    </xdr:from>
    <xdr:ext cx="691471" cy="1930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>
              <a:extLst>
                <a:ext uri="{FF2B5EF4-FFF2-40B4-BE49-F238E27FC236}">
                  <a16:creationId xmlns:a16="http://schemas.microsoft.com/office/drawing/2014/main" id="{79E0FEF0-A9D2-4805-8585-099575A760DA}"/>
                </a:ext>
              </a:extLst>
            </xdr:cNvPr>
            <xdr:cNvSpPr txBox="1"/>
          </xdr:nvSpPr>
          <xdr:spPr>
            <a:xfrm>
              <a:off x="5077690" y="17732087"/>
              <a:ext cx="691471" cy="1930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s-PE" sz="11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s-PE" sz="1100" b="0" i="1">
                          <a:latin typeface="Cambria Math" panose="02040503050406030204" pitchFamily="18" charset="0"/>
                        </a:rPr>
                        <m:t>𝑄</m:t>
                      </m:r>
                    </m:e>
                    <m:sub>
                      <m:r>
                        <a:rPr lang="es-PE" sz="1100" b="0" i="1">
                          <a:latin typeface="Cambria Math" panose="02040503050406030204" pitchFamily="18" charset="0"/>
                        </a:rPr>
                        <m:t>𝑃</m:t>
                      </m:r>
                    </m:sub>
                  </m:sSub>
                  <m:r>
                    <a:rPr lang="es-PE" sz="1100" b="0" i="1">
                      <a:latin typeface="Cambria Math" panose="02040503050406030204" pitchFamily="18" charset="0"/>
                    </a:rPr>
                    <m:t>=</m:t>
                  </m:r>
                </m:oMath>
              </a14:m>
              <a:r>
                <a:rPr lang="es-PE" sz="1100" i="1">
                  <a:latin typeface="+mj-lt"/>
                  <a:cs typeface="Calibri" panose="020F0502020204030204" pitchFamily="34" charset="0"/>
                </a:rPr>
                <a:t>∑ Q</a:t>
              </a:r>
              <a:endParaRPr lang="es-PE" sz="1100" i="1">
                <a:latin typeface="+mj-lt"/>
              </a:endParaRPr>
            </a:p>
          </xdr:txBody>
        </xdr:sp>
      </mc:Choice>
      <mc:Fallback xmlns="">
        <xdr:sp macro="" textlink="">
          <xdr:nvSpPr>
            <xdr:cNvPr id="30" name="CuadroTexto 29">
              <a:extLst>
                <a:ext uri="{FF2B5EF4-FFF2-40B4-BE49-F238E27FC236}">
                  <a16:creationId xmlns:a16="http://schemas.microsoft.com/office/drawing/2014/main" id="{79E0FEF0-A9D2-4805-8585-099575A760DA}"/>
                </a:ext>
              </a:extLst>
            </xdr:cNvPr>
            <xdr:cNvSpPr txBox="1"/>
          </xdr:nvSpPr>
          <xdr:spPr>
            <a:xfrm>
              <a:off x="5077690" y="17732087"/>
              <a:ext cx="691471" cy="1930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es-PE" sz="1100" b="0" i="0">
                  <a:latin typeface="Cambria Math" panose="02040503050406030204" pitchFamily="18" charset="0"/>
                </a:rPr>
                <a:t>𝑄_𝑃=</a:t>
              </a:r>
              <a:r>
                <a:rPr lang="es-PE" sz="1100" i="1">
                  <a:latin typeface="+mj-lt"/>
                  <a:cs typeface="Calibri" panose="020F0502020204030204" pitchFamily="34" charset="0"/>
                </a:rPr>
                <a:t>∑ Q</a:t>
              </a:r>
              <a:endParaRPr lang="es-PE" sz="1100" i="1">
                <a:latin typeface="+mj-lt"/>
              </a:endParaRPr>
            </a:p>
          </xdr:txBody>
        </xdr:sp>
      </mc:Fallback>
    </mc:AlternateContent>
    <xdr:clientData/>
  </xdr:oneCellAnchor>
  <xdr:oneCellAnchor>
    <xdr:from>
      <xdr:col>20</xdr:col>
      <xdr:colOff>209550</xdr:colOff>
      <xdr:row>103</xdr:row>
      <xdr:rowOff>6061</xdr:rowOff>
    </xdr:from>
    <xdr:ext cx="95635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uadroTexto 30">
              <a:extLst>
                <a:ext uri="{FF2B5EF4-FFF2-40B4-BE49-F238E27FC236}">
                  <a16:creationId xmlns:a16="http://schemas.microsoft.com/office/drawing/2014/main" id="{465407AB-4C88-45B4-9D6B-EE6E49DD5B70}"/>
                </a:ext>
              </a:extLst>
            </xdr:cNvPr>
            <xdr:cNvSpPr txBox="1"/>
          </xdr:nvSpPr>
          <xdr:spPr>
            <a:xfrm>
              <a:off x="4876800" y="18170236"/>
              <a:ext cx="95635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b="0" i="1">
                            <a:latin typeface="Cambria Math" panose="02040503050406030204" pitchFamily="18" charset="0"/>
                          </a:rPr>
                          <m:t>𝑄</m:t>
                        </m:r>
                      </m:e>
                      <m:sub>
                        <m:r>
                          <a:rPr lang="es-PE" sz="1100" b="0" i="1">
                            <a:latin typeface="Cambria Math" panose="02040503050406030204" pitchFamily="18" charset="0"/>
                          </a:rPr>
                          <m:t>𝑚𝑑</m:t>
                        </m:r>
                      </m:sub>
                    </m:sSub>
                    <m:r>
                      <a:rPr lang="es-PE" sz="11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s-PE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b="0" i="1">
                            <a:latin typeface="Cambria Math" panose="02040503050406030204" pitchFamily="18" charset="0"/>
                          </a:rPr>
                          <m:t>𝑄</m:t>
                        </m:r>
                      </m:e>
                      <m:sub>
                        <m:r>
                          <a:rPr lang="es-PE" sz="1100" b="0" i="1">
                            <a:latin typeface="Cambria Math" panose="02040503050406030204" pitchFamily="18" charset="0"/>
                          </a:rPr>
                          <m:t>𝑃</m:t>
                        </m:r>
                      </m:sub>
                    </m:sSub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sSub>
                      <m:sSubPr>
                        <m:ctrlPr>
                          <a:rPr lang="es-P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es-P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1" name="CuadroTexto 30">
              <a:extLst>
                <a:ext uri="{FF2B5EF4-FFF2-40B4-BE49-F238E27FC236}">
                  <a16:creationId xmlns:a16="http://schemas.microsoft.com/office/drawing/2014/main" id="{465407AB-4C88-45B4-9D6B-EE6E49DD5B70}"/>
                </a:ext>
              </a:extLst>
            </xdr:cNvPr>
            <xdr:cNvSpPr txBox="1"/>
          </xdr:nvSpPr>
          <xdr:spPr>
            <a:xfrm>
              <a:off x="4876800" y="18170236"/>
              <a:ext cx="95635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b="0" i="0">
                  <a:latin typeface="Cambria Math" panose="02040503050406030204" pitchFamily="18" charset="0"/>
                </a:rPr>
                <a:t>𝑄_𝑚𝑑=𝑄_𝑃</a:t>
              </a:r>
              <a:r>
                <a:rPr lang="es-P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×𝐾_1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20</xdr:col>
      <xdr:colOff>197427</xdr:colOff>
      <xdr:row>105</xdr:row>
      <xdr:rowOff>11257</xdr:rowOff>
    </xdr:from>
    <xdr:ext cx="95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>
              <a:extLst>
                <a:ext uri="{FF2B5EF4-FFF2-40B4-BE49-F238E27FC236}">
                  <a16:creationId xmlns:a16="http://schemas.microsoft.com/office/drawing/2014/main" id="{39ECA4EA-7517-4897-BD40-E5E69549F685}"/>
                </a:ext>
              </a:extLst>
            </xdr:cNvPr>
            <xdr:cNvSpPr txBox="1"/>
          </xdr:nvSpPr>
          <xdr:spPr>
            <a:xfrm>
              <a:off x="4864677" y="18613582"/>
              <a:ext cx="95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b="0" i="1">
                            <a:latin typeface="Cambria Math" panose="02040503050406030204" pitchFamily="18" charset="0"/>
                          </a:rPr>
                          <m:t>𝑄</m:t>
                        </m:r>
                      </m:e>
                      <m:sub>
                        <m:r>
                          <a:rPr lang="es-PE" sz="1100" b="0" i="1">
                            <a:latin typeface="Cambria Math" panose="02040503050406030204" pitchFamily="18" charset="0"/>
                          </a:rPr>
                          <m:t>𝑚h</m:t>
                        </m:r>
                      </m:sub>
                    </m:sSub>
                    <m:r>
                      <a:rPr lang="es-PE" sz="11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s-PE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b="0" i="1">
                            <a:latin typeface="Cambria Math" panose="02040503050406030204" pitchFamily="18" charset="0"/>
                          </a:rPr>
                          <m:t>𝑄</m:t>
                        </m:r>
                      </m:e>
                      <m:sub>
                        <m:r>
                          <a:rPr lang="es-PE" sz="1100" b="0" i="1">
                            <a:latin typeface="Cambria Math" panose="02040503050406030204" pitchFamily="18" charset="0"/>
                          </a:rPr>
                          <m:t>𝑃</m:t>
                        </m:r>
                      </m:sub>
                    </m:sSub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sSub>
                      <m:sSubPr>
                        <m:ctrlPr>
                          <a:rPr lang="es-P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es-P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2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2" name="CuadroTexto 31">
              <a:extLst>
                <a:ext uri="{FF2B5EF4-FFF2-40B4-BE49-F238E27FC236}">
                  <a16:creationId xmlns:a16="http://schemas.microsoft.com/office/drawing/2014/main" id="{39ECA4EA-7517-4897-BD40-E5E69549F685}"/>
                </a:ext>
              </a:extLst>
            </xdr:cNvPr>
            <xdr:cNvSpPr txBox="1"/>
          </xdr:nvSpPr>
          <xdr:spPr>
            <a:xfrm>
              <a:off x="4864677" y="18613582"/>
              <a:ext cx="95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b="0" i="0">
                  <a:latin typeface="Cambria Math" panose="02040503050406030204" pitchFamily="18" charset="0"/>
                </a:rPr>
                <a:t>𝑄_𝑚ℎ=𝑄_𝑃</a:t>
              </a:r>
              <a:r>
                <a:rPr lang="es-P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×𝐾_2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21</xdr:col>
      <xdr:colOff>200890</xdr:colOff>
      <xdr:row>112</xdr:row>
      <xdr:rowOff>6062</xdr:rowOff>
    </xdr:from>
    <xdr:ext cx="691471" cy="1930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>
              <a:extLst>
                <a:ext uri="{FF2B5EF4-FFF2-40B4-BE49-F238E27FC236}">
                  <a16:creationId xmlns:a16="http://schemas.microsoft.com/office/drawing/2014/main" id="{B0C06B1C-7971-4A99-A618-DE92EECAC7DA}"/>
                </a:ext>
              </a:extLst>
            </xdr:cNvPr>
            <xdr:cNvSpPr txBox="1"/>
          </xdr:nvSpPr>
          <xdr:spPr>
            <a:xfrm>
              <a:off x="5077690" y="20037137"/>
              <a:ext cx="691471" cy="1930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s-PE" sz="11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s-PE" sz="1100" b="0" i="1">
                          <a:latin typeface="Cambria Math" panose="02040503050406030204" pitchFamily="18" charset="0"/>
                        </a:rPr>
                        <m:t>𝑄</m:t>
                      </m:r>
                    </m:e>
                    <m:sub>
                      <m:r>
                        <a:rPr lang="es-PE" sz="1100" b="0" i="1">
                          <a:latin typeface="Cambria Math" panose="02040503050406030204" pitchFamily="18" charset="0"/>
                        </a:rPr>
                        <m:t>𝑃</m:t>
                      </m:r>
                    </m:sub>
                  </m:sSub>
                  <m:r>
                    <a:rPr lang="es-PE" sz="1100" b="0" i="1">
                      <a:latin typeface="Cambria Math" panose="02040503050406030204" pitchFamily="18" charset="0"/>
                    </a:rPr>
                    <m:t>=</m:t>
                  </m:r>
                </m:oMath>
              </a14:m>
              <a:r>
                <a:rPr lang="es-PE" sz="1100" i="1">
                  <a:latin typeface="+mj-lt"/>
                  <a:cs typeface="Calibri" panose="020F0502020204030204" pitchFamily="34" charset="0"/>
                </a:rPr>
                <a:t>∑ Q</a:t>
              </a:r>
              <a:endParaRPr lang="es-PE" sz="1100" i="1">
                <a:latin typeface="+mj-lt"/>
              </a:endParaRPr>
            </a:p>
          </xdr:txBody>
        </xdr:sp>
      </mc:Choice>
      <mc:Fallback xmlns="">
        <xdr:sp macro="" textlink="">
          <xdr:nvSpPr>
            <xdr:cNvPr id="33" name="CuadroTexto 32">
              <a:extLst>
                <a:ext uri="{FF2B5EF4-FFF2-40B4-BE49-F238E27FC236}">
                  <a16:creationId xmlns:a16="http://schemas.microsoft.com/office/drawing/2014/main" id="{B0C06B1C-7971-4A99-A618-DE92EECAC7DA}"/>
                </a:ext>
              </a:extLst>
            </xdr:cNvPr>
            <xdr:cNvSpPr txBox="1"/>
          </xdr:nvSpPr>
          <xdr:spPr>
            <a:xfrm>
              <a:off x="5077690" y="20037137"/>
              <a:ext cx="691471" cy="1930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es-PE" sz="1100" b="0" i="0">
                  <a:latin typeface="Cambria Math" panose="02040503050406030204" pitchFamily="18" charset="0"/>
                </a:rPr>
                <a:t>𝑄_𝑃=</a:t>
              </a:r>
              <a:r>
                <a:rPr lang="es-PE" sz="1100" i="1">
                  <a:latin typeface="+mj-lt"/>
                  <a:cs typeface="Calibri" panose="020F0502020204030204" pitchFamily="34" charset="0"/>
                </a:rPr>
                <a:t>∑ Q</a:t>
              </a:r>
              <a:endParaRPr lang="es-PE" sz="1100" i="1">
                <a:latin typeface="+mj-lt"/>
              </a:endParaRPr>
            </a:p>
          </xdr:txBody>
        </xdr:sp>
      </mc:Fallback>
    </mc:AlternateContent>
    <xdr:clientData/>
  </xdr:oneCellAnchor>
  <xdr:oneCellAnchor>
    <xdr:from>
      <xdr:col>20</xdr:col>
      <xdr:colOff>209550</xdr:colOff>
      <xdr:row>114</xdr:row>
      <xdr:rowOff>6061</xdr:rowOff>
    </xdr:from>
    <xdr:ext cx="95635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>
              <a:extLst>
                <a:ext uri="{FF2B5EF4-FFF2-40B4-BE49-F238E27FC236}">
                  <a16:creationId xmlns:a16="http://schemas.microsoft.com/office/drawing/2014/main" id="{E600F5F2-0CDE-457D-A0AC-66DABC298348}"/>
                </a:ext>
              </a:extLst>
            </xdr:cNvPr>
            <xdr:cNvSpPr txBox="1"/>
          </xdr:nvSpPr>
          <xdr:spPr>
            <a:xfrm>
              <a:off x="4876800" y="20475286"/>
              <a:ext cx="95635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b="0" i="1">
                            <a:latin typeface="Cambria Math" panose="02040503050406030204" pitchFamily="18" charset="0"/>
                          </a:rPr>
                          <m:t>𝑄</m:t>
                        </m:r>
                      </m:e>
                      <m:sub>
                        <m:r>
                          <a:rPr lang="es-PE" sz="1100" b="0" i="1">
                            <a:latin typeface="Cambria Math" panose="02040503050406030204" pitchFamily="18" charset="0"/>
                          </a:rPr>
                          <m:t>𝑚𝑑</m:t>
                        </m:r>
                      </m:sub>
                    </m:sSub>
                    <m:r>
                      <a:rPr lang="es-PE" sz="11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s-PE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b="0" i="1">
                            <a:latin typeface="Cambria Math" panose="02040503050406030204" pitchFamily="18" charset="0"/>
                          </a:rPr>
                          <m:t>𝑄</m:t>
                        </m:r>
                      </m:e>
                      <m:sub>
                        <m:r>
                          <a:rPr lang="es-PE" sz="1100" b="0" i="1">
                            <a:latin typeface="Cambria Math" panose="02040503050406030204" pitchFamily="18" charset="0"/>
                          </a:rPr>
                          <m:t>𝑃</m:t>
                        </m:r>
                      </m:sub>
                    </m:sSub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sSub>
                      <m:sSubPr>
                        <m:ctrlPr>
                          <a:rPr lang="es-P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es-P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4" name="CuadroTexto 33">
              <a:extLst>
                <a:ext uri="{FF2B5EF4-FFF2-40B4-BE49-F238E27FC236}">
                  <a16:creationId xmlns:a16="http://schemas.microsoft.com/office/drawing/2014/main" id="{E600F5F2-0CDE-457D-A0AC-66DABC298348}"/>
                </a:ext>
              </a:extLst>
            </xdr:cNvPr>
            <xdr:cNvSpPr txBox="1"/>
          </xdr:nvSpPr>
          <xdr:spPr>
            <a:xfrm>
              <a:off x="4876800" y="20475286"/>
              <a:ext cx="95635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b="0" i="0">
                  <a:latin typeface="Cambria Math" panose="02040503050406030204" pitchFamily="18" charset="0"/>
                </a:rPr>
                <a:t>𝑄_𝑚𝑑=𝑄_𝑃</a:t>
              </a:r>
              <a:r>
                <a:rPr lang="es-P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×𝐾_1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20</xdr:col>
      <xdr:colOff>197427</xdr:colOff>
      <xdr:row>116</xdr:row>
      <xdr:rowOff>11257</xdr:rowOff>
    </xdr:from>
    <xdr:ext cx="9539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CuadroTexto 34">
              <a:extLst>
                <a:ext uri="{FF2B5EF4-FFF2-40B4-BE49-F238E27FC236}">
                  <a16:creationId xmlns:a16="http://schemas.microsoft.com/office/drawing/2014/main" id="{700D9135-215C-439D-83E0-F8B223AE0D14}"/>
                </a:ext>
              </a:extLst>
            </xdr:cNvPr>
            <xdr:cNvSpPr txBox="1"/>
          </xdr:nvSpPr>
          <xdr:spPr>
            <a:xfrm>
              <a:off x="4864677" y="20918632"/>
              <a:ext cx="95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b="0" i="1">
                            <a:latin typeface="Cambria Math" panose="02040503050406030204" pitchFamily="18" charset="0"/>
                          </a:rPr>
                          <m:t>𝑄</m:t>
                        </m:r>
                      </m:e>
                      <m:sub>
                        <m:r>
                          <a:rPr lang="es-PE" sz="1100" b="0" i="1">
                            <a:latin typeface="Cambria Math" panose="02040503050406030204" pitchFamily="18" charset="0"/>
                          </a:rPr>
                          <m:t>𝑚h</m:t>
                        </m:r>
                      </m:sub>
                    </m:sSub>
                    <m:r>
                      <a:rPr lang="es-PE" sz="11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s-PE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b="0" i="1">
                            <a:latin typeface="Cambria Math" panose="02040503050406030204" pitchFamily="18" charset="0"/>
                          </a:rPr>
                          <m:t>𝑄</m:t>
                        </m:r>
                      </m:e>
                      <m:sub>
                        <m:r>
                          <a:rPr lang="es-PE" sz="1100" b="0" i="1">
                            <a:latin typeface="Cambria Math" panose="02040503050406030204" pitchFamily="18" charset="0"/>
                          </a:rPr>
                          <m:t>𝑃</m:t>
                        </m:r>
                      </m:sub>
                    </m:sSub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sSub>
                      <m:sSubPr>
                        <m:ctrlPr>
                          <a:rPr lang="es-P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es-P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2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5" name="CuadroTexto 34">
              <a:extLst>
                <a:ext uri="{FF2B5EF4-FFF2-40B4-BE49-F238E27FC236}">
                  <a16:creationId xmlns:a16="http://schemas.microsoft.com/office/drawing/2014/main" id="{700D9135-215C-439D-83E0-F8B223AE0D14}"/>
                </a:ext>
              </a:extLst>
            </xdr:cNvPr>
            <xdr:cNvSpPr txBox="1"/>
          </xdr:nvSpPr>
          <xdr:spPr>
            <a:xfrm>
              <a:off x="4864677" y="20918632"/>
              <a:ext cx="9539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b="0" i="0">
                  <a:latin typeface="Cambria Math" panose="02040503050406030204" pitchFamily="18" charset="0"/>
                </a:rPr>
                <a:t>𝑄_𝑚ℎ=𝑄_𝑃</a:t>
              </a:r>
              <a:r>
                <a:rPr lang="es-P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×𝐾_2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20</xdr:col>
      <xdr:colOff>16452</xdr:colOff>
      <xdr:row>52</xdr:row>
      <xdr:rowOff>93948</xdr:rowOff>
    </xdr:from>
    <xdr:ext cx="1348222" cy="28911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>
              <a:extLst>
                <a:ext uri="{FF2B5EF4-FFF2-40B4-BE49-F238E27FC236}">
                  <a16:creationId xmlns:a16="http://schemas.microsoft.com/office/drawing/2014/main" id="{7D2EA84A-3F6E-4F36-BE91-309BDCEF63B8}"/>
                </a:ext>
              </a:extLst>
            </xdr:cNvPr>
            <xdr:cNvSpPr txBox="1"/>
          </xdr:nvSpPr>
          <xdr:spPr>
            <a:xfrm>
              <a:off x="4683702" y="12343098"/>
              <a:ext cx="1348222" cy="2891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0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000" b="0" i="1">
                            <a:latin typeface="Cambria Math" panose="02040503050406030204" pitchFamily="18" charset="0"/>
                          </a:rPr>
                          <m:t>𝑄</m:t>
                        </m:r>
                      </m:e>
                      <m:sub>
                        <m:r>
                          <a:rPr lang="es-PE" sz="1000" b="0" i="1">
                            <a:latin typeface="Cambria Math" panose="02040503050406030204" pitchFamily="18" charset="0"/>
                          </a:rPr>
                          <m:t>𝑝</m:t>
                        </m:r>
                      </m:sub>
                    </m:sSub>
                    <m:r>
                      <a:rPr lang="es-PE" sz="10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PE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PE" sz="10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PE" sz="1000" b="0" i="1">
                                <a:latin typeface="Cambria Math" panose="02040503050406030204" pitchFamily="18" charset="0"/>
                              </a:rPr>
                              <m:t>𝑁</m:t>
                            </m:r>
                            <m:r>
                              <a:rPr lang="es-PE" sz="1000" b="0" i="1">
                                <a:latin typeface="Cambria Math" panose="02040503050406030204" pitchFamily="18" charset="0"/>
                              </a:rPr>
                              <m:t>°</m:t>
                            </m:r>
                          </m:e>
                          <m:sub>
                            <m:r>
                              <a:rPr lang="es-PE" sz="1000" b="0" i="1">
                                <a:latin typeface="Cambria Math" panose="02040503050406030204" pitchFamily="18" charset="0"/>
                              </a:rPr>
                              <m:t>𝐴𝑙𝑢𝑚𝑛𝑜𝑠</m:t>
                            </m:r>
                          </m:sub>
                        </m:sSub>
                        <m:r>
                          <a:rPr lang="es-PE" sz="1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a:rPr lang="es-PE" sz="1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𝐷𝑜𝑡</m:t>
                        </m:r>
                      </m:num>
                      <m:den>
                        <m:r>
                          <a:rPr lang="es-PE" sz="1000" b="0" i="1">
                            <a:latin typeface="Cambria Math" panose="02040503050406030204" pitchFamily="18" charset="0"/>
                          </a:rPr>
                          <m:t>86400</m:t>
                        </m:r>
                      </m:den>
                    </m:f>
                  </m:oMath>
                </m:oMathPara>
              </a14:m>
              <a:endParaRPr lang="es-PE" sz="1100" i="1"/>
            </a:p>
          </xdr:txBody>
        </xdr:sp>
      </mc:Choice>
      <mc:Fallback xmlns="">
        <xdr:sp macro="" textlink="">
          <xdr:nvSpPr>
            <xdr:cNvPr id="36" name="CuadroTexto 35">
              <a:extLst>
                <a:ext uri="{FF2B5EF4-FFF2-40B4-BE49-F238E27FC236}">
                  <a16:creationId xmlns:a16="http://schemas.microsoft.com/office/drawing/2014/main" id="{7D2EA84A-3F6E-4F36-BE91-309BDCEF63B8}"/>
                </a:ext>
              </a:extLst>
            </xdr:cNvPr>
            <xdr:cNvSpPr txBox="1"/>
          </xdr:nvSpPr>
          <xdr:spPr>
            <a:xfrm>
              <a:off x="4683702" y="12343098"/>
              <a:ext cx="1348222" cy="2891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PE" sz="1000" b="0" i="0">
                  <a:latin typeface="Cambria Math" panose="02040503050406030204" pitchFamily="18" charset="0"/>
                </a:rPr>
                <a:t>𝑄_𝑝=(〖𝑁°〗_𝐴𝑙𝑢𝑚𝑛𝑜𝑠</a:t>
              </a:r>
              <a:r>
                <a:rPr lang="es-PE" sz="1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×𝐷𝑜𝑡)/</a:t>
              </a:r>
              <a:r>
                <a:rPr lang="es-PE" sz="1000" b="0" i="0">
                  <a:latin typeface="Cambria Math" panose="02040503050406030204" pitchFamily="18" charset="0"/>
                </a:rPr>
                <a:t>86400</a:t>
              </a:r>
              <a:endParaRPr lang="es-PE" sz="1100" i="1"/>
            </a:p>
          </xdr:txBody>
        </xdr:sp>
      </mc:Fallback>
    </mc:AlternateContent>
    <xdr:clientData/>
  </xdr:oneCellAnchor>
  <xdr:oneCellAnchor>
    <xdr:from>
      <xdr:col>19</xdr:col>
      <xdr:colOff>233795</xdr:colOff>
      <xdr:row>11</xdr:row>
      <xdr:rowOff>188768</xdr:rowOff>
    </xdr:from>
    <xdr:ext cx="1348221" cy="29296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CuadroTexto 36">
              <a:extLst>
                <a:ext uri="{FF2B5EF4-FFF2-40B4-BE49-F238E27FC236}">
                  <a16:creationId xmlns:a16="http://schemas.microsoft.com/office/drawing/2014/main" id="{C8F8CF0D-DC63-43F3-A4DB-641754E4B632}"/>
                </a:ext>
              </a:extLst>
            </xdr:cNvPr>
            <xdr:cNvSpPr txBox="1"/>
          </xdr:nvSpPr>
          <xdr:spPr>
            <a:xfrm>
              <a:off x="4577195" y="3455843"/>
              <a:ext cx="1348221" cy="2929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0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000" b="0" i="1">
                            <a:latin typeface="Cambria Math" panose="02040503050406030204" pitchFamily="18" charset="0"/>
                          </a:rPr>
                          <m:t>𝑄</m:t>
                        </m:r>
                      </m:e>
                      <m:sub>
                        <m:r>
                          <a:rPr lang="es-PE" sz="1000" b="0" i="1">
                            <a:latin typeface="Cambria Math" panose="02040503050406030204" pitchFamily="18" charset="0"/>
                          </a:rPr>
                          <m:t>𝑝</m:t>
                        </m:r>
                      </m:sub>
                    </m:sSub>
                    <m:r>
                      <a:rPr lang="es-PE" sz="10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PE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PE" sz="1000" b="0" i="1">
                            <a:latin typeface="Cambria Math" panose="02040503050406030204" pitchFamily="18" charset="0"/>
                          </a:rPr>
                          <m:t>𝐴𝑟𝑒𝑎</m:t>
                        </m:r>
                        <m:r>
                          <a:rPr lang="es-PE" sz="1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a:rPr lang="es-PE" sz="1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𝐷𝑜𝑡</m:t>
                        </m:r>
                      </m:num>
                      <m:den>
                        <m:r>
                          <a:rPr lang="es-PE" sz="1000" b="0" i="1">
                            <a:latin typeface="Cambria Math" panose="02040503050406030204" pitchFamily="18" charset="0"/>
                          </a:rPr>
                          <m:t>86400</m:t>
                        </m:r>
                      </m:den>
                    </m:f>
                  </m:oMath>
                </m:oMathPara>
              </a14:m>
              <a:endParaRPr lang="es-PE" sz="1100" i="1"/>
            </a:p>
          </xdr:txBody>
        </xdr:sp>
      </mc:Choice>
      <mc:Fallback xmlns="">
        <xdr:sp macro="" textlink="">
          <xdr:nvSpPr>
            <xdr:cNvPr id="37" name="CuadroTexto 36">
              <a:extLst>
                <a:ext uri="{FF2B5EF4-FFF2-40B4-BE49-F238E27FC236}">
                  <a16:creationId xmlns:a16="http://schemas.microsoft.com/office/drawing/2014/main" id="{C8F8CF0D-DC63-43F3-A4DB-641754E4B632}"/>
                </a:ext>
              </a:extLst>
            </xdr:cNvPr>
            <xdr:cNvSpPr txBox="1"/>
          </xdr:nvSpPr>
          <xdr:spPr>
            <a:xfrm>
              <a:off x="4577195" y="3455843"/>
              <a:ext cx="1348221" cy="2929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PE" sz="1000" b="0" i="0">
                  <a:latin typeface="Cambria Math" panose="02040503050406030204" pitchFamily="18" charset="0"/>
                </a:rPr>
                <a:t>𝑄_𝑝=(𝐴𝑟𝑒𝑎</a:t>
              </a:r>
              <a:r>
                <a:rPr lang="es-PE" sz="1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×𝐷𝑜𝑡)/</a:t>
              </a:r>
              <a:r>
                <a:rPr lang="es-PE" sz="1000" b="0" i="0">
                  <a:latin typeface="Cambria Math" panose="02040503050406030204" pitchFamily="18" charset="0"/>
                </a:rPr>
                <a:t>86400</a:t>
              </a:r>
              <a:endParaRPr lang="es-PE" sz="1100" i="1"/>
            </a:p>
          </xdr:txBody>
        </xdr:sp>
      </mc:Fallback>
    </mc:AlternateContent>
    <xdr:clientData/>
  </xdr:oneCellAnchor>
  <xdr:oneCellAnchor>
    <xdr:from>
      <xdr:col>19</xdr:col>
      <xdr:colOff>233795</xdr:colOff>
      <xdr:row>19</xdr:row>
      <xdr:rowOff>188768</xdr:rowOff>
    </xdr:from>
    <xdr:ext cx="1348221" cy="29296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>
              <a:extLst>
                <a:ext uri="{FF2B5EF4-FFF2-40B4-BE49-F238E27FC236}">
                  <a16:creationId xmlns:a16="http://schemas.microsoft.com/office/drawing/2014/main" id="{373478F1-D59C-45BD-A5B0-5BA856733CB3}"/>
                </a:ext>
              </a:extLst>
            </xdr:cNvPr>
            <xdr:cNvSpPr txBox="1"/>
          </xdr:nvSpPr>
          <xdr:spPr>
            <a:xfrm>
              <a:off x="4577195" y="5208443"/>
              <a:ext cx="1348221" cy="2929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0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000" b="0" i="1">
                            <a:latin typeface="Cambria Math" panose="02040503050406030204" pitchFamily="18" charset="0"/>
                          </a:rPr>
                          <m:t>𝑄</m:t>
                        </m:r>
                      </m:e>
                      <m:sub>
                        <m:r>
                          <a:rPr lang="es-PE" sz="1000" b="0" i="1">
                            <a:latin typeface="Cambria Math" panose="02040503050406030204" pitchFamily="18" charset="0"/>
                          </a:rPr>
                          <m:t>𝑝</m:t>
                        </m:r>
                      </m:sub>
                    </m:sSub>
                    <m:r>
                      <a:rPr lang="es-PE" sz="10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PE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PE" sz="1000" b="0" i="1">
                            <a:latin typeface="Cambria Math" panose="02040503050406030204" pitchFamily="18" charset="0"/>
                          </a:rPr>
                          <m:t>𝐴𝑟𝑒𝑎</m:t>
                        </m:r>
                        <m:r>
                          <a:rPr lang="es-PE" sz="1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a:rPr lang="es-PE" sz="1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𝐷𝑜𝑡</m:t>
                        </m:r>
                      </m:num>
                      <m:den>
                        <m:r>
                          <a:rPr lang="es-PE" sz="1000" b="0" i="1">
                            <a:latin typeface="Cambria Math" panose="02040503050406030204" pitchFamily="18" charset="0"/>
                          </a:rPr>
                          <m:t>86400</m:t>
                        </m:r>
                      </m:den>
                    </m:f>
                  </m:oMath>
                </m:oMathPara>
              </a14:m>
              <a:endParaRPr lang="es-PE" sz="1100" i="1"/>
            </a:p>
          </xdr:txBody>
        </xdr:sp>
      </mc:Choice>
      <mc:Fallback xmlns="">
        <xdr:sp macro="" textlink="">
          <xdr:nvSpPr>
            <xdr:cNvPr id="38" name="CuadroTexto 37">
              <a:extLst>
                <a:ext uri="{FF2B5EF4-FFF2-40B4-BE49-F238E27FC236}">
                  <a16:creationId xmlns:a16="http://schemas.microsoft.com/office/drawing/2014/main" id="{373478F1-D59C-45BD-A5B0-5BA856733CB3}"/>
                </a:ext>
              </a:extLst>
            </xdr:cNvPr>
            <xdr:cNvSpPr txBox="1"/>
          </xdr:nvSpPr>
          <xdr:spPr>
            <a:xfrm>
              <a:off x="4577195" y="5208443"/>
              <a:ext cx="1348221" cy="2929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PE" sz="1000" b="0" i="0">
                  <a:latin typeface="Cambria Math" panose="02040503050406030204" pitchFamily="18" charset="0"/>
                </a:rPr>
                <a:t>𝑄_𝑝=(𝐴𝑟𝑒𝑎</a:t>
              </a:r>
              <a:r>
                <a:rPr lang="es-PE" sz="1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×𝐷𝑜𝑡)/</a:t>
              </a:r>
              <a:r>
                <a:rPr lang="es-PE" sz="1000" b="0" i="0">
                  <a:latin typeface="Cambria Math" panose="02040503050406030204" pitchFamily="18" charset="0"/>
                </a:rPr>
                <a:t>86400</a:t>
              </a:r>
              <a:endParaRPr lang="es-PE" sz="1100" i="1"/>
            </a:p>
          </xdr:txBody>
        </xdr:sp>
      </mc:Fallback>
    </mc:AlternateContent>
    <xdr:clientData/>
  </xdr:oneCellAnchor>
  <xdr:oneCellAnchor>
    <xdr:from>
      <xdr:col>19</xdr:col>
      <xdr:colOff>233795</xdr:colOff>
      <xdr:row>27</xdr:row>
      <xdr:rowOff>188768</xdr:rowOff>
    </xdr:from>
    <xdr:ext cx="1348221" cy="29296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>
              <a:extLst>
                <a:ext uri="{FF2B5EF4-FFF2-40B4-BE49-F238E27FC236}">
                  <a16:creationId xmlns:a16="http://schemas.microsoft.com/office/drawing/2014/main" id="{60995F5A-5CD8-467A-990A-86B97AF9A3D9}"/>
                </a:ext>
              </a:extLst>
            </xdr:cNvPr>
            <xdr:cNvSpPr txBox="1"/>
          </xdr:nvSpPr>
          <xdr:spPr>
            <a:xfrm>
              <a:off x="4577195" y="6961043"/>
              <a:ext cx="1348221" cy="2929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0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000" b="0" i="1">
                            <a:latin typeface="Cambria Math" panose="02040503050406030204" pitchFamily="18" charset="0"/>
                          </a:rPr>
                          <m:t>𝑄</m:t>
                        </m:r>
                      </m:e>
                      <m:sub>
                        <m:r>
                          <a:rPr lang="es-PE" sz="1000" b="0" i="1">
                            <a:latin typeface="Cambria Math" panose="02040503050406030204" pitchFamily="18" charset="0"/>
                          </a:rPr>
                          <m:t>𝑝</m:t>
                        </m:r>
                      </m:sub>
                    </m:sSub>
                    <m:r>
                      <a:rPr lang="es-PE" sz="10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PE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PE" sz="1000" b="0" i="1">
                            <a:latin typeface="Cambria Math" panose="02040503050406030204" pitchFamily="18" charset="0"/>
                          </a:rPr>
                          <m:t>𝐴𝑟𝑒𝑎</m:t>
                        </m:r>
                        <m:r>
                          <a:rPr lang="es-PE" sz="1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a:rPr lang="es-PE" sz="1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𝐷𝑜𝑡</m:t>
                        </m:r>
                      </m:num>
                      <m:den>
                        <m:r>
                          <a:rPr lang="es-PE" sz="1000" b="0" i="1">
                            <a:latin typeface="Cambria Math" panose="02040503050406030204" pitchFamily="18" charset="0"/>
                          </a:rPr>
                          <m:t>86400</m:t>
                        </m:r>
                      </m:den>
                    </m:f>
                  </m:oMath>
                </m:oMathPara>
              </a14:m>
              <a:endParaRPr lang="es-PE" sz="1100" i="1"/>
            </a:p>
          </xdr:txBody>
        </xdr:sp>
      </mc:Choice>
      <mc:Fallback xmlns="">
        <xdr:sp macro="" textlink="">
          <xdr:nvSpPr>
            <xdr:cNvPr id="39" name="CuadroTexto 38">
              <a:extLst>
                <a:ext uri="{FF2B5EF4-FFF2-40B4-BE49-F238E27FC236}">
                  <a16:creationId xmlns:a16="http://schemas.microsoft.com/office/drawing/2014/main" id="{60995F5A-5CD8-467A-990A-86B97AF9A3D9}"/>
                </a:ext>
              </a:extLst>
            </xdr:cNvPr>
            <xdr:cNvSpPr txBox="1"/>
          </xdr:nvSpPr>
          <xdr:spPr>
            <a:xfrm>
              <a:off x="4577195" y="6961043"/>
              <a:ext cx="1348221" cy="2929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PE" sz="1000" b="0" i="0">
                  <a:latin typeface="Cambria Math" panose="02040503050406030204" pitchFamily="18" charset="0"/>
                </a:rPr>
                <a:t>𝑄_𝑝=(𝐴𝑟𝑒𝑎</a:t>
              </a:r>
              <a:r>
                <a:rPr lang="es-PE" sz="1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×𝐷𝑜𝑡)/</a:t>
              </a:r>
              <a:r>
                <a:rPr lang="es-PE" sz="1000" b="0" i="0">
                  <a:latin typeface="Cambria Math" panose="02040503050406030204" pitchFamily="18" charset="0"/>
                </a:rPr>
                <a:t>86400</a:t>
              </a:r>
              <a:endParaRPr lang="es-PE" sz="1100" i="1"/>
            </a:p>
          </xdr:txBody>
        </xdr:sp>
      </mc:Fallback>
    </mc:AlternateContent>
    <xdr:clientData/>
  </xdr:oneCellAnchor>
  <xdr:oneCellAnchor>
    <xdr:from>
      <xdr:col>19</xdr:col>
      <xdr:colOff>233795</xdr:colOff>
      <xdr:row>42</xdr:row>
      <xdr:rowOff>188768</xdr:rowOff>
    </xdr:from>
    <xdr:ext cx="1348221" cy="29296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CuadroTexto 39">
              <a:extLst>
                <a:ext uri="{FF2B5EF4-FFF2-40B4-BE49-F238E27FC236}">
                  <a16:creationId xmlns:a16="http://schemas.microsoft.com/office/drawing/2014/main" id="{E75E30C5-4C46-4BF3-AA1E-5E0CF632186A}"/>
                </a:ext>
              </a:extLst>
            </xdr:cNvPr>
            <xdr:cNvSpPr txBox="1"/>
          </xdr:nvSpPr>
          <xdr:spPr>
            <a:xfrm>
              <a:off x="4577195" y="10247168"/>
              <a:ext cx="1348221" cy="2929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0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000" b="0" i="1">
                            <a:latin typeface="Cambria Math" panose="02040503050406030204" pitchFamily="18" charset="0"/>
                          </a:rPr>
                          <m:t>𝑄</m:t>
                        </m:r>
                      </m:e>
                      <m:sub>
                        <m:r>
                          <a:rPr lang="es-PE" sz="1000" b="0" i="1">
                            <a:latin typeface="Cambria Math" panose="02040503050406030204" pitchFamily="18" charset="0"/>
                          </a:rPr>
                          <m:t>𝑝</m:t>
                        </m:r>
                      </m:sub>
                    </m:sSub>
                    <m:r>
                      <a:rPr lang="es-PE" sz="10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PE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PE" sz="1000" b="0" i="1">
                            <a:latin typeface="Cambria Math" panose="02040503050406030204" pitchFamily="18" charset="0"/>
                          </a:rPr>
                          <m:t>𝐴𝑟𝑒𝑎</m:t>
                        </m:r>
                        <m:r>
                          <a:rPr lang="es-PE" sz="1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a:rPr lang="es-PE" sz="1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𝐷𝑜𝑡</m:t>
                        </m:r>
                      </m:num>
                      <m:den>
                        <m:r>
                          <a:rPr lang="es-PE" sz="1000" b="0" i="1">
                            <a:latin typeface="Cambria Math" panose="02040503050406030204" pitchFamily="18" charset="0"/>
                          </a:rPr>
                          <m:t>86400</m:t>
                        </m:r>
                      </m:den>
                    </m:f>
                  </m:oMath>
                </m:oMathPara>
              </a14:m>
              <a:endParaRPr lang="es-PE" sz="1100" i="1"/>
            </a:p>
          </xdr:txBody>
        </xdr:sp>
      </mc:Choice>
      <mc:Fallback xmlns="">
        <xdr:sp macro="" textlink="">
          <xdr:nvSpPr>
            <xdr:cNvPr id="40" name="CuadroTexto 39">
              <a:extLst>
                <a:ext uri="{FF2B5EF4-FFF2-40B4-BE49-F238E27FC236}">
                  <a16:creationId xmlns:a16="http://schemas.microsoft.com/office/drawing/2014/main" id="{E75E30C5-4C46-4BF3-AA1E-5E0CF632186A}"/>
                </a:ext>
              </a:extLst>
            </xdr:cNvPr>
            <xdr:cNvSpPr txBox="1"/>
          </xdr:nvSpPr>
          <xdr:spPr>
            <a:xfrm>
              <a:off x="4577195" y="10247168"/>
              <a:ext cx="1348221" cy="2929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PE" sz="1000" b="0" i="0">
                  <a:latin typeface="Cambria Math" panose="02040503050406030204" pitchFamily="18" charset="0"/>
                </a:rPr>
                <a:t>𝑄_𝑝=(𝐴𝑟𝑒𝑎</a:t>
              </a:r>
              <a:r>
                <a:rPr lang="es-PE" sz="1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×𝐷𝑜𝑡)/</a:t>
              </a:r>
              <a:r>
                <a:rPr lang="es-PE" sz="1000" b="0" i="0">
                  <a:latin typeface="Cambria Math" panose="02040503050406030204" pitchFamily="18" charset="0"/>
                </a:rPr>
                <a:t>86400</a:t>
              </a:r>
              <a:endParaRPr lang="es-PE" sz="1100" i="1"/>
            </a:p>
          </xdr:txBody>
        </xdr:sp>
      </mc:Fallback>
    </mc:AlternateContent>
    <xdr:clientData/>
  </xdr:oneCellAnchor>
  <xdr:oneCellAnchor>
    <xdr:from>
      <xdr:col>19</xdr:col>
      <xdr:colOff>233795</xdr:colOff>
      <xdr:row>59</xdr:row>
      <xdr:rowOff>188768</xdr:rowOff>
    </xdr:from>
    <xdr:ext cx="1348221" cy="29296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CuadroTexto 40">
              <a:extLst>
                <a:ext uri="{FF2B5EF4-FFF2-40B4-BE49-F238E27FC236}">
                  <a16:creationId xmlns:a16="http://schemas.microsoft.com/office/drawing/2014/main" id="{DEA52700-5E0C-4450-9E9D-3405CC549050}"/>
                </a:ext>
              </a:extLst>
            </xdr:cNvPr>
            <xdr:cNvSpPr txBox="1"/>
          </xdr:nvSpPr>
          <xdr:spPr>
            <a:xfrm>
              <a:off x="4577195" y="14000018"/>
              <a:ext cx="1348221" cy="2929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0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000" b="0" i="1">
                            <a:latin typeface="Cambria Math" panose="02040503050406030204" pitchFamily="18" charset="0"/>
                          </a:rPr>
                          <m:t>𝑄</m:t>
                        </m:r>
                      </m:e>
                      <m:sub>
                        <m:r>
                          <a:rPr lang="es-PE" sz="1000" b="0" i="1">
                            <a:latin typeface="Cambria Math" panose="02040503050406030204" pitchFamily="18" charset="0"/>
                          </a:rPr>
                          <m:t>𝑝</m:t>
                        </m:r>
                      </m:sub>
                    </m:sSub>
                    <m:r>
                      <a:rPr lang="es-PE" sz="10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PE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PE" sz="1000" b="0" i="1">
                            <a:latin typeface="Cambria Math" panose="02040503050406030204" pitchFamily="18" charset="0"/>
                          </a:rPr>
                          <m:t>𝐴𝑟𝑒𝑎</m:t>
                        </m:r>
                        <m:r>
                          <a:rPr lang="es-PE" sz="1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a:rPr lang="es-PE" sz="1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𝐷𝑜𝑡</m:t>
                        </m:r>
                      </m:num>
                      <m:den>
                        <m:r>
                          <a:rPr lang="es-PE" sz="1000" b="0" i="1">
                            <a:latin typeface="Cambria Math" panose="02040503050406030204" pitchFamily="18" charset="0"/>
                          </a:rPr>
                          <m:t>86400</m:t>
                        </m:r>
                      </m:den>
                    </m:f>
                  </m:oMath>
                </m:oMathPara>
              </a14:m>
              <a:endParaRPr lang="es-PE" sz="1100" i="1"/>
            </a:p>
          </xdr:txBody>
        </xdr:sp>
      </mc:Choice>
      <mc:Fallback xmlns="">
        <xdr:sp macro="" textlink="">
          <xdr:nvSpPr>
            <xdr:cNvPr id="41" name="CuadroTexto 40">
              <a:extLst>
                <a:ext uri="{FF2B5EF4-FFF2-40B4-BE49-F238E27FC236}">
                  <a16:creationId xmlns:a16="http://schemas.microsoft.com/office/drawing/2014/main" id="{DEA52700-5E0C-4450-9E9D-3405CC549050}"/>
                </a:ext>
              </a:extLst>
            </xdr:cNvPr>
            <xdr:cNvSpPr txBox="1"/>
          </xdr:nvSpPr>
          <xdr:spPr>
            <a:xfrm>
              <a:off x="4577195" y="14000018"/>
              <a:ext cx="1348221" cy="2929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PE" sz="1000" b="0" i="0">
                  <a:latin typeface="Cambria Math" panose="02040503050406030204" pitchFamily="18" charset="0"/>
                </a:rPr>
                <a:t>𝑄_𝑝=(𝐴𝑟𝑒𝑎</a:t>
              </a:r>
              <a:r>
                <a:rPr lang="es-PE" sz="1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×𝐷𝑜𝑡)/</a:t>
              </a:r>
              <a:r>
                <a:rPr lang="es-PE" sz="1000" b="0" i="0">
                  <a:latin typeface="Cambria Math" panose="02040503050406030204" pitchFamily="18" charset="0"/>
                </a:rPr>
                <a:t>86400</a:t>
              </a:r>
              <a:endParaRPr lang="es-PE" sz="1100" i="1"/>
            </a:p>
          </xdr:txBody>
        </xdr:sp>
      </mc:Fallback>
    </mc:AlternateContent>
    <xdr:clientData/>
  </xdr:oneCellAnchor>
  <xdr:oneCellAnchor>
    <xdr:from>
      <xdr:col>20</xdr:col>
      <xdr:colOff>5195</xdr:colOff>
      <xdr:row>34</xdr:row>
      <xdr:rowOff>207818</xdr:rowOff>
    </xdr:from>
    <xdr:ext cx="1348221" cy="2880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CuadroTexto 41">
              <a:extLst>
                <a:ext uri="{FF2B5EF4-FFF2-40B4-BE49-F238E27FC236}">
                  <a16:creationId xmlns:a16="http://schemas.microsoft.com/office/drawing/2014/main" id="{3A2F177B-64A6-4042-A79B-86CEBECD5D71}"/>
                </a:ext>
              </a:extLst>
            </xdr:cNvPr>
            <xdr:cNvSpPr txBox="1"/>
          </xdr:nvSpPr>
          <xdr:spPr>
            <a:xfrm>
              <a:off x="4672445" y="8513618"/>
              <a:ext cx="1348221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0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000" b="0" i="1">
                            <a:latin typeface="Cambria Math" panose="02040503050406030204" pitchFamily="18" charset="0"/>
                          </a:rPr>
                          <m:t>𝑄</m:t>
                        </m:r>
                      </m:e>
                      <m:sub>
                        <m:r>
                          <a:rPr lang="es-PE" sz="1000" b="0" i="1">
                            <a:latin typeface="Cambria Math" panose="02040503050406030204" pitchFamily="18" charset="0"/>
                          </a:rPr>
                          <m:t>𝑝</m:t>
                        </m:r>
                      </m:sub>
                    </m:sSub>
                    <m:r>
                      <a:rPr lang="es-PE" sz="10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PE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PE" sz="1000" b="0" i="1">
                            <a:latin typeface="Cambria Math" panose="02040503050406030204" pitchFamily="18" charset="0"/>
                          </a:rPr>
                          <m:t>𝐴𝑟𝑒𝑎</m:t>
                        </m:r>
                        <m:r>
                          <a:rPr lang="es-PE" sz="1000" b="0" i="1">
                            <a:latin typeface="Cambria Math" panose="02040503050406030204" pitchFamily="18" charset="0"/>
                          </a:rPr>
                          <m:t>.×</m:t>
                        </m:r>
                        <m:r>
                          <a:rPr lang="es-PE" sz="1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𝐷𝑜𝑡</m:t>
                        </m:r>
                      </m:num>
                      <m:den>
                        <m:r>
                          <a:rPr lang="es-PE" sz="1000" b="0" i="1">
                            <a:latin typeface="Cambria Math" panose="02040503050406030204" pitchFamily="18" charset="0"/>
                          </a:rPr>
                          <m:t>86400</m:t>
                        </m:r>
                      </m:den>
                    </m:f>
                  </m:oMath>
                </m:oMathPara>
              </a14:m>
              <a:endParaRPr lang="es-PE" sz="1100" i="1"/>
            </a:p>
          </xdr:txBody>
        </xdr:sp>
      </mc:Choice>
      <mc:Fallback xmlns="">
        <xdr:sp macro="" textlink="">
          <xdr:nvSpPr>
            <xdr:cNvPr id="42" name="CuadroTexto 41">
              <a:extLst>
                <a:ext uri="{FF2B5EF4-FFF2-40B4-BE49-F238E27FC236}">
                  <a16:creationId xmlns:a16="http://schemas.microsoft.com/office/drawing/2014/main" id="{3A2F177B-64A6-4042-A79B-86CEBECD5D71}"/>
                </a:ext>
              </a:extLst>
            </xdr:cNvPr>
            <xdr:cNvSpPr txBox="1"/>
          </xdr:nvSpPr>
          <xdr:spPr>
            <a:xfrm>
              <a:off x="4672445" y="8513618"/>
              <a:ext cx="1348221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PE" sz="1000" b="0" i="0">
                  <a:latin typeface="Cambria Math" panose="02040503050406030204" pitchFamily="18" charset="0"/>
                </a:rPr>
                <a:t>𝑄_𝑝=(𝐴𝑟𝑒𝑎.×</a:t>
              </a:r>
              <a:r>
                <a:rPr lang="es-PE" sz="1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𝐷𝑜𝑡)/</a:t>
              </a:r>
              <a:r>
                <a:rPr lang="es-PE" sz="1000" b="0" i="0">
                  <a:latin typeface="Cambria Math" panose="02040503050406030204" pitchFamily="18" charset="0"/>
                </a:rPr>
                <a:t>86400</a:t>
              </a:r>
              <a:endParaRPr lang="es-PE" sz="1100" i="1"/>
            </a:p>
          </xdr:txBody>
        </xdr:sp>
      </mc:Fallback>
    </mc:AlternateContent>
    <xdr:clientData/>
  </xdr:oneCellAnchor>
  <xdr:oneCellAnchor>
    <xdr:from>
      <xdr:col>20</xdr:col>
      <xdr:colOff>43295</xdr:colOff>
      <xdr:row>67</xdr:row>
      <xdr:rowOff>17318</xdr:rowOff>
    </xdr:from>
    <xdr:ext cx="1348221" cy="29296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CuadroTexto 42">
              <a:extLst>
                <a:ext uri="{FF2B5EF4-FFF2-40B4-BE49-F238E27FC236}">
                  <a16:creationId xmlns:a16="http://schemas.microsoft.com/office/drawing/2014/main" id="{FDA916A1-17D0-4FBB-9FD4-A30CBB5136F1}"/>
                </a:ext>
              </a:extLst>
            </xdr:cNvPr>
            <xdr:cNvSpPr txBox="1"/>
          </xdr:nvSpPr>
          <xdr:spPr>
            <a:xfrm>
              <a:off x="4710545" y="15609743"/>
              <a:ext cx="1348221" cy="2929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0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000" b="0" i="1">
                            <a:latin typeface="Cambria Math" panose="02040503050406030204" pitchFamily="18" charset="0"/>
                          </a:rPr>
                          <m:t>𝑄</m:t>
                        </m:r>
                      </m:e>
                      <m:sub>
                        <m:r>
                          <a:rPr lang="es-PE" sz="1000" b="0" i="1">
                            <a:latin typeface="Cambria Math" panose="02040503050406030204" pitchFamily="18" charset="0"/>
                          </a:rPr>
                          <m:t>𝑝</m:t>
                        </m:r>
                      </m:sub>
                    </m:sSub>
                    <m:r>
                      <a:rPr lang="es-PE" sz="10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PE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PE" sz="10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PE" sz="1000" b="0" i="1">
                                <a:latin typeface="Cambria Math" panose="02040503050406030204" pitchFamily="18" charset="0"/>
                              </a:rPr>
                              <m:t>𝑁</m:t>
                            </m:r>
                            <m:r>
                              <a:rPr lang="es-PE" sz="1000" b="0" i="1">
                                <a:latin typeface="Cambria Math" panose="02040503050406030204" pitchFamily="18" charset="0"/>
                              </a:rPr>
                              <m:t>°</m:t>
                            </m:r>
                          </m:e>
                          <m:sub>
                            <m:r>
                              <a:rPr lang="es-PE" sz="1000" b="0" i="1">
                                <a:latin typeface="Cambria Math" panose="02040503050406030204" pitchFamily="18" charset="0"/>
                              </a:rPr>
                              <m:t>𝑎𝑠𝑖𝑒𝑛𝑡𝑜</m:t>
                            </m:r>
                          </m:sub>
                        </m:sSub>
                        <m:r>
                          <a:rPr lang="es-PE" sz="1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a:rPr lang="es-PE" sz="1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𝐷𝑜𝑡</m:t>
                        </m:r>
                      </m:num>
                      <m:den>
                        <m:r>
                          <a:rPr lang="es-PE" sz="1000" b="0" i="1">
                            <a:latin typeface="Cambria Math" panose="02040503050406030204" pitchFamily="18" charset="0"/>
                          </a:rPr>
                          <m:t>86400</m:t>
                        </m:r>
                      </m:den>
                    </m:f>
                  </m:oMath>
                </m:oMathPara>
              </a14:m>
              <a:endParaRPr lang="es-PE" sz="1100" i="1"/>
            </a:p>
          </xdr:txBody>
        </xdr:sp>
      </mc:Choice>
      <mc:Fallback xmlns="">
        <xdr:sp macro="" textlink="">
          <xdr:nvSpPr>
            <xdr:cNvPr id="43" name="CuadroTexto 42">
              <a:extLst>
                <a:ext uri="{FF2B5EF4-FFF2-40B4-BE49-F238E27FC236}">
                  <a16:creationId xmlns:a16="http://schemas.microsoft.com/office/drawing/2014/main" id="{FDA916A1-17D0-4FBB-9FD4-A30CBB5136F1}"/>
                </a:ext>
              </a:extLst>
            </xdr:cNvPr>
            <xdr:cNvSpPr txBox="1"/>
          </xdr:nvSpPr>
          <xdr:spPr>
            <a:xfrm>
              <a:off x="4710545" y="15609743"/>
              <a:ext cx="1348221" cy="2929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PE" sz="1000" b="0" i="0">
                  <a:latin typeface="Cambria Math" panose="02040503050406030204" pitchFamily="18" charset="0"/>
                </a:rPr>
                <a:t>𝑄_𝑝=(〖𝑁°〗_𝑎𝑠𝑖𝑒𝑛𝑡𝑜</a:t>
              </a:r>
              <a:r>
                <a:rPr lang="es-PE" sz="1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×𝐷𝑜𝑡)/</a:t>
              </a:r>
              <a:r>
                <a:rPr lang="es-PE" sz="1000" b="0" i="0">
                  <a:latin typeface="Cambria Math" panose="02040503050406030204" pitchFamily="18" charset="0"/>
                </a:rPr>
                <a:t>86400</a:t>
              </a:r>
              <a:endParaRPr lang="es-PE" sz="1100" i="1"/>
            </a:p>
          </xdr:txBody>
        </xdr:sp>
      </mc:Fallback>
    </mc:AlternateContent>
    <xdr:clientData/>
  </xdr:oneCellAnchor>
  <xdr:oneCellAnchor>
    <xdr:from>
      <xdr:col>20</xdr:col>
      <xdr:colOff>43295</xdr:colOff>
      <xdr:row>76</xdr:row>
      <xdr:rowOff>17318</xdr:rowOff>
    </xdr:from>
    <xdr:ext cx="1348221" cy="29296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uadroTexto 15">
              <a:extLst>
                <a:ext uri="{FF2B5EF4-FFF2-40B4-BE49-F238E27FC236}">
                  <a16:creationId xmlns:a16="http://schemas.microsoft.com/office/drawing/2014/main" id="{7BA666F7-C9F0-4369-A0FA-88BB1356FF0A}"/>
                </a:ext>
              </a:extLst>
            </xdr:cNvPr>
            <xdr:cNvSpPr txBox="1"/>
          </xdr:nvSpPr>
          <xdr:spPr>
            <a:xfrm>
              <a:off x="6357009" y="15311747"/>
              <a:ext cx="1348221" cy="2929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0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000" b="0" i="1">
                            <a:latin typeface="Cambria Math" panose="02040503050406030204" pitchFamily="18" charset="0"/>
                          </a:rPr>
                          <m:t>𝑄</m:t>
                        </m:r>
                      </m:e>
                      <m:sub>
                        <m:r>
                          <a:rPr lang="es-PE" sz="1000" b="0" i="1">
                            <a:latin typeface="Cambria Math" panose="02040503050406030204" pitchFamily="18" charset="0"/>
                          </a:rPr>
                          <m:t>𝑝</m:t>
                        </m:r>
                      </m:sub>
                    </m:sSub>
                    <m:r>
                      <a:rPr lang="es-PE" sz="10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PE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PE" sz="10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PE" sz="1000" b="0" i="1">
                                <a:latin typeface="Cambria Math" panose="02040503050406030204" pitchFamily="18" charset="0"/>
                              </a:rPr>
                              <m:t>𝑁</m:t>
                            </m:r>
                            <m:r>
                              <a:rPr lang="es-PE" sz="1000" b="0" i="1">
                                <a:latin typeface="Cambria Math" panose="02040503050406030204" pitchFamily="18" charset="0"/>
                              </a:rPr>
                              <m:t>°</m:t>
                            </m:r>
                          </m:e>
                          <m:sub>
                            <m:r>
                              <a:rPr lang="es-PE" sz="1000" b="0" i="1">
                                <a:latin typeface="Cambria Math" panose="02040503050406030204" pitchFamily="18" charset="0"/>
                              </a:rPr>
                              <m:t>𝑎𝑠𝑖𝑒𝑛𝑡𝑜</m:t>
                            </m:r>
                          </m:sub>
                        </m:sSub>
                        <m:r>
                          <a:rPr lang="es-PE" sz="1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a:rPr lang="es-PE" sz="1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𝐷𝑜𝑡</m:t>
                        </m:r>
                      </m:num>
                      <m:den>
                        <m:r>
                          <a:rPr lang="es-PE" sz="1000" b="0" i="1">
                            <a:latin typeface="Cambria Math" panose="02040503050406030204" pitchFamily="18" charset="0"/>
                          </a:rPr>
                          <m:t>86400</m:t>
                        </m:r>
                      </m:den>
                    </m:f>
                  </m:oMath>
                </m:oMathPara>
              </a14:m>
              <a:endParaRPr lang="es-PE" sz="1100" i="1"/>
            </a:p>
          </xdr:txBody>
        </xdr:sp>
      </mc:Choice>
      <mc:Fallback xmlns="">
        <xdr:sp macro="" textlink="">
          <xdr:nvSpPr>
            <xdr:cNvPr id="16" name="CuadroTexto 15">
              <a:extLst>
                <a:ext uri="{FF2B5EF4-FFF2-40B4-BE49-F238E27FC236}">
                  <a16:creationId xmlns:a16="http://schemas.microsoft.com/office/drawing/2014/main" id="{7BA666F7-C9F0-4369-A0FA-88BB1356FF0A}"/>
                </a:ext>
              </a:extLst>
            </xdr:cNvPr>
            <xdr:cNvSpPr txBox="1"/>
          </xdr:nvSpPr>
          <xdr:spPr>
            <a:xfrm>
              <a:off x="6357009" y="15311747"/>
              <a:ext cx="1348221" cy="2929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PE" sz="1000" b="0" i="0">
                  <a:latin typeface="Cambria Math" panose="02040503050406030204" pitchFamily="18" charset="0"/>
                </a:rPr>
                <a:t>𝑄_𝑝=(〖𝑁°〗_𝑎𝑠𝑖𝑒𝑛𝑡𝑜</a:t>
              </a:r>
              <a:r>
                <a:rPr lang="es-PE" sz="1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×𝐷𝑜𝑡)/</a:t>
              </a:r>
              <a:r>
                <a:rPr lang="es-PE" sz="1000" b="0" i="0">
                  <a:latin typeface="Cambria Math" panose="02040503050406030204" pitchFamily="18" charset="0"/>
                </a:rPr>
                <a:t>86400</a:t>
              </a:r>
              <a:endParaRPr lang="es-PE" sz="1100" i="1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35</xdr:row>
      <xdr:rowOff>114300</xdr:rowOff>
    </xdr:from>
    <xdr:to>
      <xdr:col>7</xdr:col>
      <xdr:colOff>1028700</xdr:colOff>
      <xdr:row>48</xdr:row>
      <xdr:rowOff>123825</xdr:rowOff>
    </xdr:to>
    <xdr:graphicFrame macro="">
      <xdr:nvGraphicFramePr>
        <xdr:cNvPr id="1211" name="Chart 1">
          <a:extLst>
            <a:ext uri="{FF2B5EF4-FFF2-40B4-BE49-F238E27FC236}">
              <a16:creationId xmlns:a16="http://schemas.microsoft.com/office/drawing/2014/main" id="{00000000-0008-0000-0A00-0000B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1095375</xdr:colOff>
      <xdr:row>20</xdr:row>
      <xdr:rowOff>85725</xdr:rowOff>
    </xdr:from>
    <xdr:to>
      <xdr:col>3</xdr:col>
      <xdr:colOff>85725</xdr:colOff>
      <xdr:row>23</xdr:row>
      <xdr:rowOff>95250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3705225"/>
          <a:ext cx="21145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1695450</xdr:colOff>
      <xdr:row>33</xdr:row>
      <xdr:rowOff>161925</xdr:rowOff>
    </xdr:from>
    <xdr:to>
      <xdr:col>2</xdr:col>
      <xdr:colOff>238125</xdr:colOff>
      <xdr:row>35</xdr:row>
      <xdr:rowOff>161925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pSpPr/>
      </xdr:nvGrpSpPr>
      <xdr:grpSpPr>
        <a:xfrm>
          <a:off x="2124075" y="6534150"/>
          <a:ext cx="876300" cy="381000"/>
          <a:chOff x="1695450" y="6343650"/>
          <a:chExt cx="838200" cy="381000"/>
        </a:xfrm>
      </xdr:grpSpPr>
      <xdr:sp macro="" textlink="">
        <xdr:nvSpPr>
          <xdr:cNvPr id="31749" name="Line 5">
            <a:extLst>
              <a:ext uri="{FF2B5EF4-FFF2-40B4-BE49-F238E27FC236}">
                <a16:creationId xmlns:a16="http://schemas.microsoft.com/office/drawing/2014/main" id="{00000000-0008-0000-0C00-0000057C0000}"/>
              </a:ext>
            </a:extLst>
          </xdr:cNvPr>
          <xdr:cNvSpPr>
            <a:spLocks noChangeShapeType="1"/>
          </xdr:cNvSpPr>
        </xdr:nvSpPr>
        <xdr:spPr bwMode="auto">
          <a:xfrm>
            <a:off x="2105025" y="6515100"/>
            <a:ext cx="428625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750" name="Rectangle 6">
            <a:extLst>
              <a:ext uri="{FF2B5EF4-FFF2-40B4-BE49-F238E27FC236}">
                <a16:creationId xmlns:a16="http://schemas.microsoft.com/office/drawing/2014/main" id="{00000000-0008-0000-0C00-0000067C0000}"/>
              </a:ext>
            </a:extLst>
          </xdr:cNvPr>
          <xdr:cNvSpPr>
            <a:spLocks noChangeArrowheads="1"/>
          </xdr:cNvSpPr>
        </xdr:nvSpPr>
        <xdr:spPr bwMode="auto">
          <a:xfrm>
            <a:off x="2305050" y="6534150"/>
            <a:ext cx="95250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s-PE" sz="11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a</a:t>
            </a:r>
          </a:p>
        </xdr:txBody>
      </xdr:sp>
      <xdr:sp macro="" textlink="">
        <xdr:nvSpPr>
          <xdr:cNvPr id="31751" name="Rectangle 7">
            <a:extLst>
              <a:ext uri="{FF2B5EF4-FFF2-40B4-BE49-F238E27FC236}">
                <a16:creationId xmlns:a16="http://schemas.microsoft.com/office/drawing/2014/main" id="{00000000-0008-0000-0C00-0000077C0000}"/>
              </a:ext>
            </a:extLst>
          </xdr:cNvPr>
          <xdr:cNvSpPr>
            <a:spLocks noChangeArrowheads="1"/>
          </xdr:cNvSpPr>
        </xdr:nvSpPr>
        <xdr:spPr bwMode="auto">
          <a:xfrm>
            <a:off x="2305050" y="6343650"/>
            <a:ext cx="209550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s-PE" sz="11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x  L</a:t>
            </a:r>
          </a:p>
        </xdr:txBody>
      </xdr:sp>
      <xdr:sp macro="" textlink="">
        <xdr:nvSpPr>
          <xdr:cNvPr id="31752" name="Rectangle 8">
            <a:extLst>
              <a:ext uri="{FF2B5EF4-FFF2-40B4-BE49-F238E27FC236}">
                <a16:creationId xmlns:a16="http://schemas.microsoft.com/office/drawing/2014/main" id="{00000000-0008-0000-0C00-0000087C0000}"/>
              </a:ext>
            </a:extLst>
          </xdr:cNvPr>
          <xdr:cNvSpPr>
            <a:spLocks noChangeArrowheads="1"/>
          </xdr:cNvSpPr>
        </xdr:nvSpPr>
        <xdr:spPr bwMode="auto">
          <a:xfrm>
            <a:off x="1695450" y="6429375"/>
            <a:ext cx="123825" cy="190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s-PE" sz="11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tc</a:t>
            </a:r>
          </a:p>
        </xdr:txBody>
      </xdr:sp>
      <xdr:sp macro="" textlink="">
        <xdr:nvSpPr>
          <xdr:cNvPr id="31753" name="Rectangle 9">
            <a:extLst>
              <a:ext uri="{FF2B5EF4-FFF2-40B4-BE49-F238E27FC236}">
                <a16:creationId xmlns:a16="http://schemas.microsoft.com/office/drawing/2014/main" id="{00000000-0008-0000-0C00-0000097C0000}"/>
              </a:ext>
            </a:extLst>
          </xdr:cNvPr>
          <xdr:cNvSpPr>
            <a:spLocks noChangeArrowheads="1"/>
          </xdr:cNvSpPr>
        </xdr:nvSpPr>
        <xdr:spPr bwMode="auto">
          <a:xfrm>
            <a:off x="2143125" y="6343650"/>
            <a:ext cx="66675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s-PE" sz="11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2</a:t>
            </a:r>
          </a:p>
        </xdr:txBody>
      </xdr:sp>
      <xdr:sp macro="" textlink="">
        <xdr:nvSpPr>
          <xdr:cNvPr id="31754" name="Rectangle 10">
            <a:extLst>
              <a:ext uri="{FF2B5EF4-FFF2-40B4-BE49-F238E27FC236}">
                <a16:creationId xmlns:a16="http://schemas.microsoft.com/office/drawing/2014/main" id="{00000000-0008-0000-0C00-00000A7C0000}"/>
              </a:ext>
            </a:extLst>
          </xdr:cNvPr>
          <xdr:cNvSpPr>
            <a:spLocks noChangeArrowheads="1"/>
          </xdr:cNvSpPr>
        </xdr:nvSpPr>
        <xdr:spPr bwMode="auto">
          <a:xfrm>
            <a:off x="1924050" y="6410325"/>
            <a:ext cx="76200" cy="171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s-PE" sz="1100" b="0" i="0" u="none" strike="noStrike" baseline="0">
                <a:solidFill>
                  <a:srgbClr val="000000"/>
                </a:solidFill>
                <a:latin typeface="Symbol"/>
              </a:rPr>
              <a:t>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106"/>
  <sheetViews>
    <sheetView workbookViewId="0">
      <selection activeCell="E6" sqref="E6"/>
    </sheetView>
  </sheetViews>
  <sheetFormatPr baseColWidth="10" defaultColWidth="10.85546875" defaultRowHeight="15" x14ac:dyDescent="0.25"/>
  <cols>
    <col min="1" max="16384" width="10.85546875" style="7"/>
  </cols>
  <sheetData>
    <row r="1" spans="1:6" ht="15.75" x14ac:dyDescent="0.25">
      <c r="A1" s="13" t="s">
        <v>41</v>
      </c>
      <c r="B1" s="14"/>
      <c r="C1" s="14"/>
      <c r="D1" s="14"/>
      <c r="E1" s="14"/>
      <c r="F1" s="15"/>
    </row>
    <row r="2" spans="1:6" ht="15.75" thickBot="1" x14ac:dyDescent="0.3">
      <c r="A2" s="15"/>
      <c r="B2" s="15"/>
      <c r="C2" s="15"/>
      <c r="D2" s="15"/>
      <c r="E2" s="15"/>
      <c r="F2" s="15"/>
    </row>
    <row r="3" spans="1:6" ht="15.75" x14ac:dyDescent="0.25">
      <c r="A3" s="16" t="s">
        <v>42</v>
      </c>
      <c r="B3" s="17" t="s">
        <v>43</v>
      </c>
      <c r="C3" s="17" t="s">
        <v>44</v>
      </c>
      <c r="D3" s="17" t="s">
        <v>53</v>
      </c>
      <c r="E3" s="18" t="s">
        <v>45</v>
      </c>
      <c r="F3" s="19"/>
    </row>
    <row r="4" spans="1:6" x14ac:dyDescent="0.25">
      <c r="A4" s="20">
        <v>0</v>
      </c>
      <c r="B4" s="21">
        <v>0</v>
      </c>
      <c r="C4" s="21">
        <v>0</v>
      </c>
      <c r="D4" s="21">
        <v>0</v>
      </c>
      <c r="E4" s="22">
        <v>0</v>
      </c>
      <c r="F4" s="15"/>
    </row>
    <row r="5" spans="1:6" x14ac:dyDescent="0.25">
      <c r="A5" s="20">
        <v>0.01</v>
      </c>
      <c r="B5" s="21">
        <v>0.29199999999999998</v>
      </c>
      <c r="C5" s="21">
        <v>9.1999999999999998E-2</v>
      </c>
      <c r="D5" s="21">
        <v>0.23899999999999999</v>
      </c>
      <c r="E5" s="22">
        <v>4.1000000000000002E-2</v>
      </c>
      <c r="F5" s="15"/>
    </row>
    <row r="6" spans="1:6" x14ac:dyDescent="0.25">
      <c r="A6" s="20">
        <v>0.02</v>
      </c>
      <c r="B6" s="21">
        <v>0.36199999999999999</v>
      </c>
      <c r="C6" s="21">
        <v>0.124</v>
      </c>
      <c r="D6" s="21">
        <v>0.315</v>
      </c>
      <c r="E6" s="22">
        <v>6.7000000000000004E-2</v>
      </c>
      <c r="F6" s="15"/>
    </row>
    <row r="7" spans="1:6" x14ac:dyDescent="0.25">
      <c r="A7" s="20">
        <v>0.03</v>
      </c>
      <c r="B7" s="21">
        <v>0.4</v>
      </c>
      <c r="C7" s="21">
        <v>0.14799999999999999</v>
      </c>
      <c r="D7" s="21">
        <v>0.37</v>
      </c>
      <c r="E7" s="22">
        <v>8.5999999999999993E-2</v>
      </c>
      <c r="F7" s="15"/>
    </row>
    <row r="8" spans="1:6" x14ac:dyDescent="0.25">
      <c r="A8" s="20">
        <v>0.04</v>
      </c>
      <c r="B8" s="21">
        <v>0.42699999999999999</v>
      </c>
      <c r="C8" s="21">
        <v>0.16500000000000001</v>
      </c>
      <c r="D8" s="21">
        <v>0.41</v>
      </c>
      <c r="E8" s="22">
        <v>0.10199999999999999</v>
      </c>
      <c r="F8" s="15"/>
    </row>
    <row r="9" spans="1:6" x14ac:dyDescent="0.25">
      <c r="A9" s="20">
        <v>0.05</v>
      </c>
      <c r="B9" s="21">
        <v>0.45300000000000001</v>
      </c>
      <c r="C9" s="21">
        <v>0.182</v>
      </c>
      <c r="D9" s="21">
        <v>0.44900000000000001</v>
      </c>
      <c r="E9" s="22">
        <v>0.11600000000000001</v>
      </c>
      <c r="F9" s="15"/>
    </row>
    <row r="10" spans="1:6" x14ac:dyDescent="0.25">
      <c r="A10" s="20">
        <v>0.06</v>
      </c>
      <c r="B10" s="21">
        <v>0.47299999999999998</v>
      </c>
      <c r="C10" s="21">
        <v>0.19600000000000001</v>
      </c>
      <c r="D10" s="21">
        <v>0.48099999999999998</v>
      </c>
      <c r="E10" s="22">
        <v>0.128</v>
      </c>
      <c r="F10" s="15"/>
    </row>
    <row r="11" spans="1:6" x14ac:dyDescent="0.25">
      <c r="A11" s="20">
        <v>7.0000000000000007E-2</v>
      </c>
      <c r="B11" s="21">
        <v>0.49199999999999999</v>
      </c>
      <c r="C11" s="21">
        <v>0.21</v>
      </c>
      <c r="D11" s="21">
        <v>0.51</v>
      </c>
      <c r="E11" s="22">
        <v>0.14000000000000001</v>
      </c>
      <c r="F11" s="15"/>
    </row>
    <row r="12" spans="1:6" x14ac:dyDescent="0.25">
      <c r="A12" s="20">
        <v>0.08</v>
      </c>
      <c r="B12" s="21">
        <v>0.505</v>
      </c>
      <c r="C12" s="21">
        <v>0.22</v>
      </c>
      <c r="D12" s="21">
        <v>0.53</v>
      </c>
      <c r="E12" s="22">
        <v>0.151</v>
      </c>
      <c r="F12" s="15"/>
    </row>
    <row r="13" spans="1:6" x14ac:dyDescent="0.25">
      <c r="A13" s="20">
        <v>0.09</v>
      </c>
      <c r="B13" s="21">
        <v>0.52</v>
      </c>
      <c r="C13" s="21">
        <v>0.23200000000000001</v>
      </c>
      <c r="D13" s="21">
        <v>0.55400000000000005</v>
      </c>
      <c r="E13" s="22">
        <v>0.161</v>
      </c>
      <c r="F13" s="23" t="s">
        <v>0</v>
      </c>
    </row>
    <row r="14" spans="1:6" x14ac:dyDescent="0.25">
      <c r="A14" s="20">
        <v>0.1</v>
      </c>
      <c r="B14" s="21">
        <v>0.54</v>
      </c>
      <c r="C14" s="21">
        <v>0.248</v>
      </c>
      <c r="D14" s="21">
        <v>0.58599999999999997</v>
      </c>
      <c r="E14" s="22">
        <v>0.17</v>
      </c>
      <c r="F14" s="15"/>
    </row>
    <row r="15" spans="1:6" x14ac:dyDescent="0.25">
      <c r="A15" s="20">
        <v>0.11</v>
      </c>
      <c r="B15" s="21">
        <v>0.55300000000000005</v>
      </c>
      <c r="C15" s="21">
        <v>0.25800000000000001</v>
      </c>
      <c r="D15" s="21">
        <v>0.60599999999999998</v>
      </c>
      <c r="E15" s="22">
        <v>0.17899999999999999</v>
      </c>
      <c r="F15" s="15"/>
    </row>
    <row r="16" spans="1:6" x14ac:dyDescent="0.25">
      <c r="A16" s="20">
        <v>0.12</v>
      </c>
      <c r="B16" s="21">
        <v>0.56999999999999995</v>
      </c>
      <c r="C16" s="21">
        <v>0.27</v>
      </c>
      <c r="D16" s="21">
        <v>0.63</v>
      </c>
      <c r="E16" s="22">
        <v>0.188</v>
      </c>
      <c r="F16" s="15"/>
    </row>
    <row r="17" spans="1:5" x14ac:dyDescent="0.25">
      <c r="A17" s="20">
        <v>0.13</v>
      </c>
      <c r="B17" s="21">
        <v>0.57999999999999996</v>
      </c>
      <c r="C17" s="21">
        <v>0.28000000000000003</v>
      </c>
      <c r="D17" s="21">
        <v>0.65</v>
      </c>
      <c r="E17" s="22">
        <v>0.19700000000000001</v>
      </c>
    </row>
    <row r="18" spans="1:5" x14ac:dyDescent="0.25">
      <c r="A18" s="20">
        <v>0.14000000000000001</v>
      </c>
      <c r="B18" s="21">
        <v>0.59</v>
      </c>
      <c r="C18" s="21">
        <v>0.28899999999999998</v>
      </c>
      <c r="D18" s="21">
        <v>0.66800000000000004</v>
      </c>
      <c r="E18" s="22">
        <v>0.20499999999999999</v>
      </c>
    </row>
    <row r="19" spans="1:5" x14ac:dyDescent="0.25">
      <c r="A19" s="20">
        <v>0.15</v>
      </c>
      <c r="B19" s="21">
        <v>0.6</v>
      </c>
      <c r="C19" s="21">
        <v>0.29799999999999999</v>
      </c>
      <c r="D19" s="21">
        <v>0.68600000000000005</v>
      </c>
      <c r="E19" s="22">
        <v>0.21299999999999999</v>
      </c>
    </row>
    <row r="20" spans="1:5" x14ac:dyDescent="0.25">
      <c r="A20" s="20">
        <v>0.16</v>
      </c>
      <c r="B20" s="21">
        <v>0.61299999999999999</v>
      </c>
      <c r="C20" s="21">
        <v>0.308</v>
      </c>
      <c r="D20" s="21">
        <v>0.70399999999999996</v>
      </c>
      <c r="E20" s="22">
        <v>0.221</v>
      </c>
    </row>
    <row r="21" spans="1:5" x14ac:dyDescent="0.25">
      <c r="A21" s="20">
        <v>0.17</v>
      </c>
      <c r="B21" s="21">
        <v>0.624</v>
      </c>
      <c r="C21" s="21">
        <v>0.315</v>
      </c>
      <c r="D21" s="21">
        <v>0.71599999999999997</v>
      </c>
      <c r="E21" s="22">
        <v>0.22900000000000001</v>
      </c>
    </row>
    <row r="22" spans="1:5" x14ac:dyDescent="0.25">
      <c r="A22" s="20">
        <v>0.18</v>
      </c>
      <c r="B22" s="21">
        <v>0.63400000000000001</v>
      </c>
      <c r="C22" s="21">
        <v>0.32300000000000001</v>
      </c>
      <c r="D22" s="21">
        <v>0.72899999999999998</v>
      </c>
      <c r="E22" s="22">
        <v>0.23599999999999999</v>
      </c>
    </row>
    <row r="23" spans="1:5" x14ac:dyDescent="0.25">
      <c r="A23" s="20">
        <v>0.19</v>
      </c>
      <c r="B23" s="21">
        <v>0.64500000000000002</v>
      </c>
      <c r="C23" s="21">
        <v>0.33400000000000002</v>
      </c>
      <c r="D23" s="21">
        <v>0.748</v>
      </c>
      <c r="E23" s="22">
        <v>0.24399999999999999</v>
      </c>
    </row>
    <row r="24" spans="1:5" x14ac:dyDescent="0.25">
      <c r="A24" s="20">
        <v>0.2</v>
      </c>
      <c r="B24" s="21">
        <v>0.65600000000000003</v>
      </c>
      <c r="C24" s="21">
        <v>0.34599999999999997</v>
      </c>
      <c r="D24" s="21">
        <v>0.76800000000000002</v>
      </c>
      <c r="E24" s="22">
        <v>0.251</v>
      </c>
    </row>
    <row r="25" spans="1:5" x14ac:dyDescent="0.25">
      <c r="A25" s="20">
        <v>0.21</v>
      </c>
      <c r="B25" s="21">
        <v>0.66400000000000003</v>
      </c>
      <c r="C25" s="21">
        <v>0.35299999999999998</v>
      </c>
      <c r="D25" s="21">
        <v>0.78</v>
      </c>
      <c r="E25" s="22">
        <v>0.25800000000000001</v>
      </c>
    </row>
    <row r="26" spans="1:5" x14ac:dyDescent="0.25">
      <c r="A26" s="20">
        <v>0.22</v>
      </c>
      <c r="B26" s="21">
        <v>0.67200000000000004</v>
      </c>
      <c r="C26" s="21">
        <v>0.36199999999999999</v>
      </c>
      <c r="D26" s="21">
        <v>0.79500000000000004</v>
      </c>
      <c r="E26" s="22">
        <v>0.26600000000000001</v>
      </c>
    </row>
    <row r="27" spans="1:5" x14ac:dyDescent="0.25">
      <c r="A27" s="20">
        <v>0.23</v>
      </c>
      <c r="B27" s="21">
        <v>0.68</v>
      </c>
      <c r="C27" s="21">
        <v>0.37</v>
      </c>
      <c r="D27" s="21">
        <v>0.80900000000000005</v>
      </c>
      <c r="E27" s="22">
        <v>0.27300000000000002</v>
      </c>
    </row>
    <row r="28" spans="1:5" x14ac:dyDescent="0.25">
      <c r="A28" s="20">
        <v>0.24</v>
      </c>
      <c r="B28" s="21">
        <v>0.68700000000000006</v>
      </c>
      <c r="C28" s="21">
        <v>0.379</v>
      </c>
      <c r="D28" s="21">
        <v>0.82399999999999995</v>
      </c>
      <c r="E28" s="22">
        <v>0.28000000000000003</v>
      </c>
    </row>
    <row r="29" spans="1:5" x14ac:dyDescent="0.25">
      <c r="A29" s="20">
        <v>0.25</v>
      </c>
      <c r="B29" s="21">
        <v>0.69499999999999995</v>
      </c>
      <c r="C29" s="21">
        <v>0.38600000000000001</v>
      </c>
      <c r="D29" s="21">
        <v>0.83599999999999997</v>
      </c>
      <c r="E29" s="22">
        <v>0.28699999999999998</v>
      </c>
    </row>
    <row r="30" spans="1:5" x14ac:dyDescent="0.25">
      <c r="A30" s="20">
        <v>0.26</v>
      </c>
      <c r="B30" s="21">
        <v>0.7</v>
      </c>
      <c r="C30" s="21">
        <v>0.39300000000000002</v>
      </c>
      <c r="D30" s="21">
        <v>0.84799999999999998</v>
      </c>
      <c r="E30" s="22">
        <v>0.29399999999999998</v>
      </c>
    </row>
    <row r="31" spans="1:5" x14ac:dyDescent="0.25">
      <c r="A31" s="20">
        <v>0.27</v>
      </c>
      <c r="B31" s="21">
        <v>0.70599999999999996</v>
      </c>
      <c r="C31" s="21">
        <v>0.4</v>
      </c>
      <c r="D31" s="21">
        <v>0.86</v>
      </c>
      <c r="E31" s="22">
        <v>0.3</v>
      </c>
    </row>
    <row r="32" spans="1:5" x14ac:dyDescent="0.25">
      <c r="A32" s="20">
        <v>0.28000000000000003</v>
      </c>
      <c r="B32" s="21">
        <v>0.71299999999999997</v>
      </c>
      <c r="C32" s="21">
        <v>0.40899999999999997</v>
      </c>
      <c r="D32" s="21">
        <v>0.874</v>
      </c>
      <c r="E32" s="22">
        <v>0.307</v>
      </c>
    </row>
    <row r="33" spans="1:5" x14ac:dyDescent="0.25">
      <c r="A33" s="20">
        <v>0.28999999999999998</v>
      </c>
      <c r="B33" s="21">
        <v>0.72</v>
      </c>
      <c r="C33" s="21">
        <v>0.41699999999999998</v>
      </c>
      <c r="D33" s="21">
        <v>0.88600000000000001</v>
      </c>
      <c r="E33" s="22">
        <v>0.314</v>
      </c>
    </row>
    <row r="34" spans="1:5" x14ac:dyDescent="0.25">
      <c r="A34" s="20">
        <v>0.3</v>
      </c>
      <c r="B34" s="21">
        <v>0.72899999999999998</v>
      </c>
      <c r="C34" s="21">
        <v>0.42399999999999999</v>
      </c>
      <c r="D34" s="21">
        <v>0.89600000000000002</v>
      </c>
      <c r="E34" s="22">
        <v>0.32100000000000001</v>
      </c>
    </row>
    <row r="35" spans="1:5" x14ac:dyDescent="0.25">
      <c r="A35" s="20">
        <v>0.31</v>
      </c>
      <c r="B35" s="21">
        <v>0.73199999999999998</v>
      </c>
      <c r="C35" s="21">
        <v>0.43099999999999999</v>
      </c>
      <c r="D35" s="21">
        <v>0.90700000000000003</v>
      </c>
      <c r="E35" s="22">
        <v>0.32800000000000001</v>
      </c>
    </row>
    <row r="36" spans="1:5" x14ac:dyDescent="0.25">
      <c r="A36" s="20">
        <v>0.32</v>
      </c>
      <c r="B36" s="21">
        <v>0.74</v>
      </c>
      <c r="C36" s="21">
        <v>0.439</v>
      </c>
      <c r="D36" s="21">
        <v>0.91900000000000004</v>
      </c>
      <c r="E36" s="22">
        <v>0.33400000000000002</v>
      </c>
    </row>
    <row r="37" spans="1:5" x14ac:dyDescent="0.25">
      <c r="A37" s="20">
        <v>0.33</v>
      </c>
      <c r="B37" s="21">
        <v>0.75</v>
      </c>
      <c r="C37" s="21">
        <v>0.44700000000000001</v>
      </c>
      <c r="D37" s="21">
        <v>0.93100000000000005</v>
      </c>
      <c r="E37" s="22">
        <v>0.34100000000000003</v>
      </c>
    </row>
    <row r="38" spans="1:5" x14ac:dyDescent="0.25">
      <c r="A38" s="20">
        <v>0.34</v>
      </c>
      <c r="B38" s="21">
        <v>0.755</v>
      </c>
      <c r="C38" s="21">
        <v>0.45200000000000001</v>
      </c>
      <c r="D38" s="21">
        <v>0.93799999999999994</v>
      </c>
      <c r="E38" s="22">
        <v>0.34799999999999998</v>
      </c>
    </row>
    <row r="39" spans="1:5" x14ac:dyDescent="0.25">
      <c r="A39" s="20">
        <v>0.35</v>
      </c>
      <c r="B39" s="21">
        <v>0.76</v>
      </c>
      <c r="C39" s="21">
        <v>0.46</v>
      </c>
      <c r="D39" s="21">
        <v>0.95</v>
      </c>
      <c r="E39" s="22">
        <v>0.35399999999999998</v>
      </c>
    </row>
    <row r="40" spans="1:5" x14ac:dyDescent="0.25">
      <c r="A40" s="20">
        <v>0.36</v>
      </c>
      <c r="B40" s="21">
        <v>0.76800000000000002</v>
      </c>
      <c r="C40" s="21">
        <v>0.46800000000000003</v>
      </c>
      <c r="D40" s="21">
        <v>0.96199999999999997</v>
      </c>
      <c r="E40" s="22">
        <v>0.36099999999999999</v>
      </c>
    </row>
    <row r="41" spans="1:5" x14ac:dyDescent="0.25">
      <c r="A41" s="20">
        <v>0.37</v>
      </c>
      <c r="B41" s="21">
        <v>0.77600000000000002</v>
      </c>
      <c r="C41" s="21">
        <v>0.47599999999999998</v>
      </c>
      <c r="D41" s="21">
        <v>0.97399999999999998</v>
      </c>
      <c r="E41" s="22">
        <v>0.36799999999999999</v>
      </c>
    </row>
    <row r="42" spans="1:5" x14ac:dyDescent="0.25">
      <c r="A42" s="20">
        <v>0.38</v>
      </c>
      <c r="B42" s="21">
        <v>0.78100000000000003</v>
      </c>
      <c r="C42" s="21">
        <v>0.48199999999999998</v>
      </c>
      <c r="D42" s="21">
        <v>0.98299999999999998</v>
      </c>
      <c r="E42" s="22">
        <v>0.374</v>
      </c>
    </row>
    <row r="43" spans="1:5" x14ac:dyDescent="0.25">
      <c r="A43" s="20">
        <v>0.39</v>
      </c>
      <c r="B43" s="21">
        <v>0.78700000000000003</v>
      </c>
      <c r="C43" s="21">
        <v>0.48799999999999999</v>
      </c>
      <c r="D43" s="21">
        <v>0.99199999999999999</v>
      </c>
      <c r="E43" s="22">
        <v>0.38100000000000001</v>
      </c>
    </row>
    <row r="44" spans="1:5" x14ac:dyDescent="0.25">
      <c r="A44" s="20">
        <v>0.4</v>
      </c>
      <c r="B44" s="21">
        <v>0.79600000000000004</v>
      </c>
      <c r="C44" s="21">
        <v>0.498</v>
      </c>
      <c r="D44" s="21">
        <v>1.0069999999999999</v>
      </c>
      <c r="E44" s="22">
        <v>0.38800000000000001</v>
      </c>
    </row>
    <row r="45" spans="1:5" x14ac:dyDescent="0.25">
      <c r="A45" s="20">
        <v>0.41</v>
      </c>
      <c r="B45" s="21">
        <v>0.80200000000000005</v>
      </c>
      <c r="C45" s="21">
        <v>0.504</v>
      </c>
      <c r="D45" s="21">
        <v>1.014</v>
      </c>
      <c r="E45" s="22">
        <v>0.39500000000000002</v>
      </c>
    </row>
    <row r="46" spans="1:5" x14ac:dyDescent="0.25">
      <c r="A46" s="20">
        <v>0.42</v>
      </c>
      <c r="B46" s="21">
        <v>0.80600000000000005</v>
      </c>
      <c r="C46" s="21">
        <v>0.51</v>
      </c>
      <c r="D46" s="21">
        <v>1.0209999999999999</v>
      </c>
      <c r="E46" s="22">
        <v>0.40200000000000002</v>
      </c>
    </row>
    <row r="47" spans="1:5" x14ac:dyDescent="0.25">
      <c r="A47" s="20">
        <v>0.43</v>
      </c>
      <c r="B47" s="21">
        <v>0.81</v>
      </c>
      <c r="C47" s="21">
        <v>0.51600000000000001</v>
      </c>
      <c r="D47" s="21">
        <v>1.028</v>
      </c>
      <c r="E47" s="22">
        <v>0.40799999999999997</v>
      </c>
    </row>
    <row r="48" spans="1:5" x14ac:dyDescent="0.25">
      <c r="A48" s="20">
        <v>0.44</v>
      </c>
      <c r="B48" s="21">
        <v>0.81599999999999995</v>
      </c>
      <c r="C48" s="21">
        <v>0.52300000000000002</v>
      </c>
      <c r="D48" s="21">
        <v>1.0349999999999999</v>
      </c>
      <c r="E48" s="22">
        <v>0.41499999999999998</v>
      </c>
    </row>
    <row r="49" spans="1:5" x14ac:dyDescent="0.25">
      <c r="A49" s="20">
        <v>0.45</v>
      </c>
      <c r="B49" s="21">
        <v>0.82199999999999995</v>
      </c>
      <c r="C49" s="21">
        <v>0.53</v>
      </c>
      <c r="D49" s="21">
        <v>1.0429999999999999</v>
      </c>
      <c r="E49" s="22">
        <v>0.42199999999999999</v>
      </c>
    </row>
    <row r="50" spans="1:5" x14ac:dyDescent="0.25">
      <c r="A50" s="20">
        <v>0.46</v>
      </c>
      <c r="B50" s="21">
        <v>0.83</v>
      </c>
      <c r="C50" s="21">
        <v>0.53600000000000003</v>
      </c>
      <c r="D50" s="21">
        <v>1.05</v>
      </c>
      <c r="E50" s="22">
        <v>0.42899999999999999</v>
      </c>
    </row>
    <row r="51" spans="1:5" x14ac:dyDescent="0.25">
      <c r="A51" s="20">
        <v>0.47</v>
      </c>
      <c r="B51" s="21">
        <v>0.83399999999999996</v>
      </c>
      <c r="C51" s="21">
        <v>0.54200000000000004</v>
      </c>
      <c r="D51" s="21">
        <v>1.056</v>
      </c>
      <c r="E51" s="22">
        <v>0.436</v>
      </c>
    </row>
    <row r="52" spans="1:5" x14ac:dyDescent="0.25">
      <c r="A52" s="20">
        <v>0.48</v>
      </c>
      <c r="B52" s="21">
        <v>0.84</v>
      </c>
      <c r="C52" s="21">
        <v>0.55000000000000004</v>
      </c>
      <c r="D52" s="21">
        <v>1.0649999999999999</v>
      </c>
      <c r="E52" s="22">
        <v>0.443</v>
      </c>
    </row>
    <row r="53" spans="1:5" x14ac:dyDescent="0.25">
      <c r="A53" s="20">
        <v>0.49</v>
      </c>
      <c r="B53" s="21">
        <v>0.84499999999999997</v>
      </c>
      <c r="C53" s="21">
        <v>0.55700000000000005</v>
      </c>
      <c r="D53" s="21">
        <v>1.073</v>
      </c>
      <c r="E53" s="22">
        <v>0.45</v>
      </c>
    </row>
    <row r="54" spans="1:5" x14ac:dyDescent="0.25">
      <c r="A54" s="20">
        <v>0.5</v>
      </c>
      <c r="B54" s="21">
        <v>0.85</v>
      </c>
      <c r="C54" s="21">
        <v>0.56299999999999994</v>
      </c>
      <c r="D54" s="21">
        <v>1.079</v>
      </c>
      <c r="E54" s="22">
        <v>0.45800000000000002</v>
      </c>
    </row>
    <row r="55" spans="1:5" x14ac:dyDescent="0.25">
      <c r="A55" s="20">
        <v>0.51</v>
      </c>
      <c r="B55" s="21">
        <v>0.85499999999999998</v>
      </c>
      <c r="C55" s="21">
        <v>0.56999999999999995</v>
      </c>
      <c r="D55" s="21">
        <v>1.087</v>
      </c>
      <c r="E55" s="22">
        <v>0.46500000000000002</v>
      </c>
    </row>
    <row r="56" spans="1:5" x14ac:dyDescent="0.25">
      <c r="A56" s="20">
        <v>0.52</v>
      </c>
      <c r="B56" s="21">
        <v>0.86</v>
      </c>
      <c r="C56" s="21">
        <v>0.57599999999999996</v>
      </c>
      <c r="D56" s="21">
        <v>1.0940000000000001</v>
      </c>
      <c r="E56" s="22">
        <v>0.47199999999999998</v>
      </c>
    </row>
    <row r="57" spans="1:5" x14ac:dyDescent="0.25">
      <c r="A57" s="20">
        <v>0.53</v>
      </c>
      <c r="B57" s="21">
        <v>0.86499999999999999</v>
      </c>
      <c r="C57" s="21">
        <v>0.58199999999999996</v>
      </c>
      <c r="D57" s="21">
        <v>1.1000000000000001</v>
      </c>
      <c r="E57" s="22">
        <v>0.47899999999999998</v>
      </c>
    </row>
    <row r="58" spans="1:5" x14ac:dyDescent="0.25">
      <c r="A58" s="20">
        <v>0.54</v>
      </c>
      <c r="B58" s="21">
        <v>0.87</v>
      </c>
      <c r="C58" s="21">
        <v>0.58799999999999997</v>
      </c>
      <c r="D58" s="21">
        <v>1.107</v>
      </c>
      <c r="E58" s="22">
        <v>0.48699999999999999</v>
      </c>
    </row>
    <row r="59" spans="1:5" x14ac:dyDescent="0.25">
      <c r="A59" s="20">
        <v>0.55000000000000004</v>
      </c>
      <c r="B59" s="21">
        <v>0.875</v>
      </c>
      <c r="C59" s="21">
        <v>0.59399999999999997</v>
      </c>
      <c r="D59" s="21">
        <v>1.113</v>
      </c>
      <c r="E59" s="22">
        <v>0.49399999999999999</v>
      </c>
    </row>
    <row r="60" spans="1:5" x14ac:dyDescent="0.25">
      <c r="A60" s="20">
        <v>0.56000000000000005</v>
      </c>
      <c r="B60" s="21">
        <v>0.88</v>
      </c>
      <c r="C60" s="21">
        <v>0.60099999999999998</v>
      </c>
      <c r="D60" s="21">
        <v>1.121</v>
      </c>
      <c r="E60" s="22">
        <v>0.502</v>
      </c>
    </row>
    <row r="61" spans="1:5" x14ac:dyDescent="0.25">
      <c r="A61" s="20">
        <v>0.56999999999999995</v>
      </c>
      <c r="B61" s="21">
        <v>0.88500000000000001</v>
      </c>
      <c r="C61" s="21">
        <v>0.60799999999999998</v>
      </c>
      <c r="D61" s="21">
        <v>1.125</v>
      </c>
      <c r="E61" s="22">
        <v>0.51</v>
      </c>
    </row>
    <row r="62" spans="1:5" x14ac:dyDescent="0.25">
      <c r="A62" s="20">
        <v>0.57999999999999996</v>
      </c>
      <c r="B62" s="21">
        <v>0.89</v>
      </c>
      <c r="C62" s="21">
        <v>0.61499999999999999</v>
      </c>
      <c r="D62" s="21">
        <v>1.129</v>
      </c>
      <c r="E62" s="22">
        <v>0.51800000000000002</v>
      </c>
    </row>
    <row r="63" spans="1:5" x14ac:dyDescent="0.25">
      <c r="A63" s="20">
        <v>0.59</v>
      </c>
      <c r="B63" s="21">
        <v>0.89500000000000002</v>
      </c>
      <c r="C63" s="21">
        <v>0.62</v>
      </c>
      <c r="D63" s="21">
        <v>1.1320000000000001</v>
      </c>
      <c r="E63" s="22">
        <v>0.52600000000000002</v>
      </c>
    </row>
    <row r="64" spans="1:5" x14ac:dyDescent="0.25">
      <c r="A64" s="20">
        <v>0.6</v>
      </c>
      <c r="B64" s="21">
        <v>0.9</v>
      </c>
      <c r="C64" s="21">
        <v>0.626</v>
      </c>
      <c r="D64" s="21">
        <v>1.1359999999999999</v>
      </c>
      <c r="E64" s="22">
        <v>0.53400000000000003</v>
      </c>
    </row>
    <row r="65" spans="1:5" x14ac:dyDescent="0.25">
      <c r="A65" s="20">
        <v>0.61</v>
      </c>
      <c r="B65" s="21">
        <v>0.90300000000000002</v>
      </c>
      <c r="C65" s="21">
        <v>0.63200000000000001</v>
      </c>
      <c r="D65" s="21">
        <v>1.139</v>
      </c>
      <c r="E65" s="22">
        <v>0.54200000000000004</v>
      </c>
    </row>
    <row r="66" spans="1:5" x14ac:dyDescent="0.25">
      <c r="A66" s="20">
        <v>0.62</v>
      </c>
      <c r="B66" s="21">
        <v>0.90800000000000003</v>
      </c>
      <c r="C66" s="21">
        <v>0.63900000000000001</v>
      </c>
      <c r="D66" s="21">
        <v>1.143</v>
      </c>
      <c r="E66" s="22">
        <v>0.55000000000000004</v>
      </c>
    </row>
    <row r="67" spans="1:5" x14ac:dyDescent="0.25">
      <c r="A67" s="20">
        <v>0.63</v>
      </c>
      <c r="B67" s="21">
        <v>0.91300000000000003</v>
      </c>
      <c r="C67" s="21">
        <v>0.64500000000000002</v>
      </c>
      <c r="D67" s="21">
        <v>1.147</v>
      </c>
      <c r="E67" s="22">
        <v>0.55900000000000005</v>
      </c>
    </row>
    <row r="68" spans="1:5" x14ac:dyDescent="0.25">
      <c r="A68" s="20">
        <v>0.64</v>
      </c>
      <c r="B68" s="21">
        <v>0.91800000000000004</v>
      </c>
      <c r="C68" s="21">
        <v>0.65100000000000002</v>
      </c>
      <c r="D68" s="21">
        <v>1.151</v>
      </c>
      <c r="E68" s="22">
        <v>0.56799999999999995</v>
      </c>
    </row>
    <row r="69" spans="1:5" x14ac:dyDescent="0.25">
      <c r="A69" s="20">
        <v>0.65</v>
      </c>
      <c r="B69" s="21">
        <v>0.92200000000000004</v>
      </c>
      <c r="C69" s="21">
        <v>0.65800000000000003</v>
      </c>
      <c r="D69" s="21">
        <v>1.155</v>
      </c>
      <c r="E69" s="22">
        <v>0.57599999999999996</v>
      </c>
    </row>
    <row r="70" spans="1:5" x14ac:dyDescent="0.25">
      <c r="A70" s="20">
        <v>0.66</v>
      </c>
      <c r="B70" s="21">
        <v>0.92700000000000005</v>
      </c>
      <c r="C70" s="21">
        <v>0.66600000000000004</v>
      </c>
      <c r="D70" s="21">
        <v>1.1599999999999999</v>
      </c>
      <c r="E70" s="22">
        <v>0.58499999999999996</v>
      </c>
    </row>
    <row r="71" spans="1:5" x14ac:dyDescent="0.25">
      <c r="A71" s="20">
        <v>0.67</v>
      </c>
      <c r="B71" s="21">
        <v>0.93100000000000005</v>
      </c>
      <c r="C71" s="21">
        <v>0.67200000000000004</v>
      </c>
      <c r="D71" s="21">
        <v>1.163</v>
      </c>
      <c r="E71" s="22">
        <v>0.59499999999999997</v>
      </c>
    </row>
    <row r="72" spans="1:5" x14ac:dyDescent="0.25">
      <c r="A72" s="20">
        <v>0.68</v>
      </c>
      <c r="B72" s="21">
        <v>0.93600000000000005</v>
      </c>
      <c r="C72" s="21">
        <v>0.67800000000000005</v>
      </c>
      <c r="D72" s="21">
        <v>1.167</v>
      </c>
      <c r="E72" s="22">
        <v>0.60399999999999998</v>
      </c>
    </row>
    <row r="73" spans="1:5" x14ac:dyDescent="0.25">
      <c r="A73" s="20">
        <v>0.69</v>
      </c>
      <c r="B73" s="21">
        <v>0.94099999999999995</v>
      </c>
      <c r="C73" s="21">
        <v>0.68600000000000005</v>
      </c>
      <c r="D73" s="21">
        <v>1.1719999999999999</v>
      </c>
      <c r="E73" s="22">
        <v>0.61399999999999999</v>
      </c>
    </row>
    <row r="74" spans="1:5" x14ac:dyDescent="0.25">
      <c r="A74" s="20">
        <v>0.7</v>
      </c>
      <c r="B74" s="21">
        <v>0.94499999999999995</v>
      </c>
      <c r="C74" s="21">
        <v>0.69199999999999995</v>
      </c>
      <c r="D74" s="21">
        <v>1.175</v>
      </c>
      <c r="E74" s="22">
        <v>0.623</v>
      </c>
    </row>
    <row r="75" spans="1:5" x14ac:dyDescent="0.25">
      <c r="A75" s="20">
        <v>0.71</v>
      </c>
      <c r="B75" s="21">
        <v>0.95099999999999996</v>
      </c>
      <c r="C75" s="21">
        <v>0.69899999999999995</v>
      </c>
      <c r="D75" s="21">
        <v>1.179</v>
      </c>
      <c r="E75" s="22">
        <v>0.63329999999999997</v>
      </c>
    </row>
    <row r="76" spans="1:5" x14ac:dyDescent="0.25">
      <c r="A76" s="20">
        <v>0.72</v>
      </c>
      <c r="B76" s="21">
        <v>0.95499999999999996</v>
      </c>
      <c r="C76" s="21">
        <v>0.70499999999999996</v>
      </c>
      <c r="D76" s="21">
        <v>1.1819999999999999</v>
      </c>
      <c r="E76" s="22">
        <v>0.64400000000000002</v>
      </c>
    </row>
    <row r="77" spans="1:5" x14ac:dyDescent="0.25">
      <c r="A77" s="20">
        <v>0.73</v>
      </c>
      <c r="B77" s="21">
        <v>0.95799999999999996</v>
      </c>
      <c r="C77" s="21">
        <v>0.71</v>
      </c>
      <c r="D77" s="21">
        <v>1.1839999999999999</v>
      </c>
      <c r="E77" s="22">
        <v>0.65400000000000003</v>
      </c>
    </row>
    <row r="78" spans="1:5" x14ac:dyDescent="0.25">
      <c r="A78" s="20">
        <v>0.74</v>
      </c>
      <c r="B78" s="21">
        <v>0.96099999999999997</v>
      </c>
      <c r="C78" s="21">
        <v>0.71899999999999997</v>
      </c>
      <c r="D78" s="21">
        <v>1.1879999999999999</v>
      </c>
      <c r="E78" s="22">
        <v>0.66500000000000004</v>
      </c>
    </row>
    <row r="79" spans="1:5" x14ac:dyDescent="0.25">
      <c r="A79" s="20">
        <v>0.75</v>
      </c>
      <c r="B79" s="21">
        <v>0.96499999999999997</v>
      </c>
      <c r="C79" s="21">
        <v>0.72399999999999998</v>
      </c>
      <c r="D79" s="21">
        <v>1.19</v>
      </c>
      <c r="E79" s="22">
        <v>0.67700000000000005</v>
      </c>
    </row>
    <row r="80" spans="1:5" x14ac:dyDescent="0.25">
      <c r="A80" s="20">
        <v>0.76</v>
      </c>
      <c r="B80" s="21">
        <v>0.96899999999999997</v>
      </c>
      <c r="C80" s="21">
        <v>0.73199999999999998</v>
      </c>
      <c r="D80" s="21">
        <v>1.1930000000000001</v>
      </c>
      <c r="E80" s="22">
        <v>0.68799999999999994</v>
      </c>
    </row>
    <row r="81" spans="1:5" x14ac:dyDescent="0.25">
      <c r="A81" s="20">
        <v>0.77</v>
      </c>
      <c r="B81" s="21">
        <v>0.97199999999999998</v>
      </c>
      <c r="C81" s="21">
        <v>0.73799999999999999</v>
      </c>
      <c r="D81" s="21">
        <v>1.1950000000000001</v>
      </c>
      <c r="E81" s="22">
        <v>0.7</v>
      </c>
    </row>
    <row r="82" spans="1:5" x14ac:dyDescent="0.25">
      <c r="A82" s="20">
        <v>0.78</v>
      </c>
      <c r="B82" s="21">
        <v>0.97499999999999998</v>
      </c>
      <c r="C82" s="21">
        <v>0.74299999999999999</v>
      </c>
      <c r="D82" s="21">
        <v>1.1970000000000001</v>
      </c>
      <c r="E82" s="22">
        <v>0.71299999999999997</v>
      </c>
    </row>
    <row r="83" spans="1:5" x14ac:dyDescent="0.25">
      <c r="A83" s="20">
        <v>0.79</v>
      </c>
      <c r="B83" s="21">
        <v>0.98</v>
      </c>
      <c r="C83" s="21">
        <v>0.75</v>
      </c>
      <c r="D83" s="21">
        <v>1.2</v>
      </c>
      <c r="E83" s="22">
        <v>0.72499999999999998</v>
      </c>
    </row>
    <row r="84" spans="1:5" x14ac:dyDescent="0.25">
      <c r="A84" s="20">
        <v>0.8</v>
      </c>
      <c r="B84" s="21">
        <v>0.98399999999999999</v>
      </c>
      <c r="C84" s="21">
        <v>0.75600000000000001</v>
      </c>
      <c r="D84" s="21">
        <v>1.202</v>
      </c>
      <c r="E84" s="22">
        <v>0.73899999999999999</v>
      </c>
    </row>
    <row r="85" spans="1:5" x14ac:dyDescent="0.25">
      <c r="A85" s="20">
        <v>0.81</v>
      </c>
      <c r="B85" s="21">
        <v>0.98699999999999999</v>
      </c>
      <c r="C85" s="21">
        <v>0.76300000000000001</v>
      </c>
      <c r="D85" s="21">
        <v>1.2050000000000001</v>
      </c>
      <c r="E85" s="22">
        <v>0.753</v>
      </c>
    </row>
    <row r="86" spans="1:5" x14ac:dyDescent="0.25">
      <c r="A86" s="20">
        <v>0.82</v>
      </c>
      <c r="B86" s="21">
        <v>0.99</v>
      </c>
      <c r="C86" s="21">
        <v>0.77</v>
      </c>
      <c r="D86" s="21">
        <v>1.208</v>
      </c>
      <c r="E86" s="22">
        <v>0.76700000000000002</v>
      </c>
    </row>
    <row r="87" spans="1:5" x14ac:dyDescent="0.25">
      <c r="A87" s="20">
        <v>0.83</v>
      </c>
      <c r="B87" s="21">
        <v>0.99299999999999999</v>
      </c>
      <c r="C87" s="21">
        <v>0.77800000000000002</v>
      </c>
      <c r="D87" s="21">
        <v>1.2110000000000001</v>
      </c>
      <c r="E87" s="22">
        <v>0.78300000000000003</v>
      </c>
    </row>
    <row r="88" spans="1:5" x14ac:dyDescent="0.25">
      <c r="A88" s="20">
        <v>0.84</v>
      </c>
      <c r="B88" s="21">
        <v>0.997</v>
      </c>
      <c r="C88" s="21">
        <v>0.78500000000000003</v>
      </c>
      <c r="D88" s="21">
        <v>1.214</v>
      </c>
      <c r="E88" s="22">
        <v>0.79800000000000004</v>
      </c>
    </row>
    <row r="89" spans="1:5" x14ac:dyDescent="0.25">
      <c r="A89" s="20">
        <v>0.85</v>
      </c>
      <c r="B89" s="21">
        <v>1.0009999999999999</v>
      </c>
      <c r="C89" s="21">
        <v>0.79100000000000004</v>
      </c>
      <c r="D89" s="21">
        <v>1.216</v>
      </c>
      <c r="E89" s="22">
        <v>0.81499999999999995</v>
      </c>
    </row>
    <row r="90" spans="1:5" x14ac:dyDescent="0.25">
      <c r="A90" s="20">
        <v>0.86</v>
      </c>
      <c r="B90" s="21">
        <v>1.0049999999999999</v>
      </c>
      <c r="C90" s="21">
        <v>0.79800000000000004</v>
      </c>
      <c r="D90" s="21">
        <v>1.2190000000000001</v>
      </c>
      <c r="E90" s="22">
        <v>0.83299999999999996</v>
      </c>
    </row>
    <row r="91" spans="1:5" x14ac:dyDescent="0.25">
      <c r="A91" s="20">
        <v>0.87</v>
      </c>
      <c r="B91" s="21">
        <v>1.0069999999999999</v>
      </c>
      <c r="C91" s="21">
        <v>0.80400000000000005</v>
      </c>
      <c r="D91" s="21">
        <v>1.2190000000000001</v>
      </c>
      <c r="E91" s="22">
        <v>0.85199999999999998</v>
      </c>
    </row>
    <row r="92" spans="1:5" x14ac:dyDescent="0.25">
      <c r="A92" s="20">
        <v>0.88</v>
      </c>
      <c r="B92" s="21">
        <v>1.0109999999999999</v>
      </c>
      <c r="C92" s="21">
        <v>0.81299999999999994</v>
      </c>
      <c r="D92" s="21">
        <v>1.2150000000000001</v>
      </c>
      <c r="E92" s="22">
        <v>0.871</v>
      </c>
    </row>
    <row r="93" spans="1:5" x14ac:dyDescent="0.25">
      <c r="A93" s="20">
        <v>0.89</v>
      </c>
      <c r="B93" s="21">
        <v>1.0149999999999999</v>
      </c>
      <c r="C93" s="21">
        <v>0.82</v>
      </c>
      <c r="D93" s="21">
        <v>1.214</v>
      </c>
      <c r="E93" s="22">
        <v>0.89200000000000002</v>
      </c>
    </row>
    <row r="94" spans="1:5" x14ac:dyDescent="0.25">
      <c r="A94" s="20">
        <v>0.9</v>
      </c>
      <c r="B94" s="21">
        <v>1.018</v>
      </c>
      <c r="C94" s="21">
        <v>0.82599999999999996</v>
      </c>
      <c r="D94" s="21">
        <v>1.212</v>
      </c>
      <c r="E94" s="22">
        <v>0.91500000000000004</v>
      </c>
    </row>
    <row r="95" spans="1:5" x14ac:dyDescent="0.25">
      <c r="A95" s="20">
        <v>0.91</v>
      </c>
      <c r="B95" s="21">
        <v>1.0209999999999999</v>
      </c>
      <c r="C95" s="21">
        <v>0.83499999999999996</v>
      </c>
      <c r="D95" s="21">
        <v>1.21</v>
      </c>
      <c r="E95" s="22">
        <v>0.94</v>
      </c>
    </row>
    <row r="96" spans="1:5" x14ac:dyDescent="0.25">
      <c r="A96" s="20">
        <v>0.92</v>
      </c>
      <c r="B96" s="21">
        <v>1.024</v>
      </c>
      <c r="C96" s="21">
        <v>0.84299999999999997</v>
      </c>
      <c r="D96" s="21">
        <v>1.2070000000000001</v>
      </c>
      <c r="E96" s="22">
        <v>0.96599999999999997</v>
      </c>
    </row>
    <row r="97" spans="1:5" x14ac:dyDescent="0.25">
      <c r="A97" s="20">
        <v>0.93</v>
      </c>
      <c r="B97" s="21">
        <v>1.0269999999999999</v>
      </c>
      <c r="C97" s="21">
        <v>0.85199999999999998</v>
      </c>
      <c r="D97" s="21">
        <v>1.204</v>
      </c>
      <c r="E97" s="22">
        <v>0.995</v>
      </c>
    </row>
    <row r="98" spans="1:5" x14ac:dyDescent="0.25">
      <c r="A98" s="20">
        <v>0.94</v>
      </c>
      <c r="B98" s="21">
        <v>1.03</v>
      </c>
      <c r="C98" s="21">
        <v>0.86</v>
      </c>
      <c r="D98" s="21">
        <v>1.202</v>
      </c>
      <c r="E98" s="22">
        <v>1.0269999999999999</v>
      </c>
    </row>
    <row r="99" spans="1:5" x14ac:dyDescent="0.25">
      <c r="A99" s="20">
        <v>0.95</v>
      </c>
      <c r="B99" s="21">
        <v>1.0329999999999999</v>
      </c>
      <c r="C99" s="21">
        <v>0.86799999999999999</v>
      </c>
      <c r="D99" s="21">
        <v>1.2</v>
      </c>
      <c r="E99" s="22">
        <v>1.0629999999999999</v>
      </c>
    </row>
    <row r="100" spans="1:5" x14ac:dyDescent="0.25">
      <c r="A100" s="20">
        <v>0.96</v>
      </c>
      <c r="B100" s="21">
        <v>1.036</v>
      </c>
      <c r="C100" s="21">
        <v>0.876</v>
      </c>
      <c r="D100" s="21">
        <v>1.1970000000000001</v>
      </c>
      <c r="E100" s="22">
        <v>1.103</v>
      </c>
    </row>
    <row r="101" spans="1:5" x14ac:dyDescent="0.25">
      <c r="A101" s="20">
        <v>0.97</v>
      </c>
      <c r="B101" s="21">
        <v>1.038</v>
      </c>
      <c r="C101" s="21">
        <v>0.88400000000000001</v>
      </c>
      <c r="D101" s="21">
        <v>1.1950000000000001</v>
      </c>
      <c r="E101" s="22">
        <v>1.149</v>
      </c>
    </row>
    <row r="102" spans="1:5" x14ac:dyDescent="0.25">
      <c r="A102" s="20">
        <v>0.98</v>
      </c>
      <c r="B102" s="21">
        <v>1.0389999999999999</v>
      </c>
      <c r="C102" s="21">
        <v>0.89200000000000002</v>
      </c>
      <c r="D102" s="21">
        <v>1.1919999999999999</v>
      </c>
      <c r="E102" s="22">
        <v>1.202</v>
      </c>
    </row>
    <row r="103" spans="1:5" x14ac:dyDescent="0.25">
      <c r="A103" s="20">
        <v>0.99</v>
      </c>
      <c r="B103" s="21">
        <v>1.04</v>
      </c>
      <c r="C103" s="21">
        <v>0.9</v>
      </c>
      <c r="D103" s="21">
        <v>1.19</v>
      </c>
      <c r="E103" s="22">
        <v>1.2649999999999999</v>
      </c>
    </row>
    <row r="104" spans="1:5" x14ac:dyDescent="0.25">
      <c r="A104" s="20">
        <v>1</v>
      </c>
      <c r="B104" s="21">
        <v>1.0409999999999999</v>
      </c>
      <c r="C104" s="21">
        <v>0.91400000000000003</v>
      </c>
      <c r="D104" s="21">
        <v>1.1719999999999999</v>
      </c>
      <c r="E104" s="22">
        <v>1.3440000000000001</v>
      </c>
    </row>
    <row r="105" spans="1:5" x14ac:dyDescent="0.25">
      <c r="A105" s="20">
        <v>1.01</v>
      </c>
      <c r="B105" s="21">
        <v>1.042</v>
      </c>
      <c r="C105" s="21">
        <v>0.92</v>
      </c>
      <c r="D105" s="21">
        <v>1.1639999999999999</v>
      </c>
      <c r="E105" s="22">
        <v>1.4450000000000001</v>
      </c>
    </row>
    <row r="106" spans="1:5" ht="15.75" thickBot="1" x14ac:dyDescent="0.3">
      <c r="A106" s="26">
        <v>1.02</v>
      </c>
      <c r="B106" s="24">
        <v>1.042</v>
      </c>
      <c r="C106" s="24">
        <v>0.93100000000000005</v>
      </c>
      <c r="D106" s="24">
        <v>1.1499999999999999</v>
      </c>
      <c r="E106" s="27">
        <v>1.5840000000000001</v>
      </c>
    </row>
  </sheetData>
  <phoneticPr fontId="1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topLeftCell="A100" workbookViewId="0">
      <selection activeCell="M66" sqref="M66"/>
    </sheetView>
  </sheetViews>
  <sheetFormatPr baseColWidth="10" defaultRowHeight="15" x14ac:dyDescent="0.25"/>
  <sheetData>
    <row r="1" spans="1:11" ht="20.25" customHeight="1" x14ac:dyDescent="0.25">
      <c r="A1" s="934" t="s">
        <v>1219</v>
      </c>
      <c r="B1" s="935"/>
      <c r="C1" s="935"/>
      <c r="D1" s="935"/>
      <c r="E1" s="935"/>
      <c r="F1" s="935"/>
      <c r="G1" s="935"/>
      <c r="H1" s="935"/>
      <c r="I1" s="935"/>
      <c r="J1" s="935"/>
      <c r="K1" s="524"/>
    </row>
    <row r="2" spans="1:11" x14ac:dyDescent="0.25">
      <c r="A2" s="525"/>
      <c r="B2" s="526"/>
      <c r="C2" s="526"/>
      <c r="D2" s="526"/>
      <c r="E2" s="526"/>
      <c r="F2" s="526"/>
      <c r="G2" s="526"/>
      <c r="H2" s="526"/>
      <c r="I2" s="526"/>
      <c r="J2" s="526"/>
      <c r="K2" s="527"/>
    </row>
    <row r="3" spans="1:11" x14ac:dyDescent="0.25">
      <c r="A3" s="931" t="s">
        <v>1223</v>
      </c>
      <c r="B3" s="722"/>
      <c r="C3" s="722"/>
      <c r="D3" s="723"/>
      <c r="E3" s="526"/>
      <c r="F3" s="526"/>
      <c r="G3" s="721" t="s">
        <v>1225</v>
      </c>
      <c r="H3" s="722"/>
      <c r="I3" s="722"/>
      <c r="J3" s="723"/>
      <c r="K3" s="527"/>
    </row>
    <row r="4" spans="1:11" x14ac:dyDescent="0.25">
      <c r="A4" s="932" t="s">
        <v>1221</v>
      </c>
      <c r="B4" s="718"/>
      <c r="C4" s="534">
        <f>+'DOTACION NO DOMESTICA'!AM30</f>
        <v>0.28393518518518518</v>
      </c>
      <c r="D4" s="40" t="s">
        <v>1224</v>
      </c>
      <c r="E4" s="526"/>
      <c r="F4" s="526"/>
      <c r="G4" s="717" t="s">
        <v>1221</v>
      </c>
      <c r="H4" s="718"/>
      <c r="I4" s="534">
        <f>+'DOTACION NO DOMESTICA'!AM22</f>
        <v>0.25</v>
      </c>
      <c r="J4" s="40" t="s">
        <v>1224</v>
      </c>
      <c r="K4" s="527"/>
    </row>
    <row r="5" spans="1:11" x14ac:dyDescent="0.25">
      <c r="A5" s="933" t="s">
        <v>825</v>
      </c>
      <c r="B5" s="726"/>
      <c r="C5" s="46"/>
      <c r="D5" s="48" t="s">
        <v>888</v>
      </c>
      <c r="E5" s="526"/>
      <c r="F5" s="526"/>
      <c r="G5" s="725" t="s">
        <v>825</v>
      </c>
      <c r="H5" s="726"/>
      <c r="I5" s="46"/>
      <c r="J5" s="48" t="s">
        <v>888</v>
      </c>
      <c r="K5" s="527"/>
    </row>
    <row r="6" spans="1:11" x14ac:dyDescent="0.25">
      <c r="A6" s="933" t="s">
        <v>826</v>
      </c>
      <c r="B6" s="726"/>
      <c r="C6" s="46"/>
      <c r="D6" s="48" t="s">
        <v>828</v>
      </c>
      <c r="E6" s="526"/>
      <c r="F6" s="526"/>
      <c r="G6" s="725" t="s">
        <v>826</v>
      </c>
      <c r="H6" s="726"/>
      <c r="I6" s="46"/>
      <c r="J6" s="48" t="s">
        <v>828</v>
      </c>
      <c r="K6" s="527"/>
    </row>
    <row r="7" spans="1:11" x14ac:dyDescent="0.25">
      <c r="A7" s="933" t="s">
        <v>820</v>
      </c>
      <c r="B7" s="726"/>
      <c r="C7" s="46"/>
      <c r="D7" s="48"/>
      <c r="E7" s="526"/>
      <c r="F7" s="526"/>
      <c r="G7" s="725" t="s">
        <v>820</v>
      </c>
      <c r="H7" s="726"/>
      <c r="I7" s="46"/>
      <c r="J7" s="48"/>
      <c r="K7" s="527"/>
    </row>
    <row r="8" spans="1:11" x14ac:dyDescent="0.25">
      <c r="A8" s="933" t="s">
        <v>821</v>
      </c>
      <c r="B8" s="726"/>
      <c r="C8" s="46"/>
      <c r="D8" s="48" t="s">
        <v>828</v>
      </c>
      <c r="E8" s="526"/>
      <c r="F8" s="526"/>
      <c r="G8" s="725" t="s">
        <v>821</v>
      </c>
      <c r="H8" s="726"/>
      <c r="I8" s="46"/>
      <c r="J8" s="48" t="s">
        <v>828</v>
      </c>
      <c r="K8" s="527"/>
    </row>
    <row r="9" spans="1:11" x14ac:dyDescent="0.25">
      <c r="A9" s="933" t="s">
        <v>822</v>
      </c>
      <c r="B9" s="726"/>
      <c r="C9" s="46"/>
      <c r="D9" s="48"/>
      <c r="E9" s="526"/>
      <c r="F9" s="526"/>
      <c r="G9" s="725" t="s">
        <v>822</v>
      </c>
      <c r="H9" s="726"/>
      <c r="I9" s="46"/>
      <c r="J9" s="48"/>
      <c r="K9" s="527"/>
    </row>
    <row r="10" spans="1:11" x14ac:dyDescent="0.25">
      <c r="A10" s="933" t="s">
        <v>823</v>
      </c>
      <c r="B10" s="726"/>
      <c r="C10" s="46"/>
      <c r="D10" s="48" t="s">
        <v>828</v>
      </c>
      <c r="E10" s="526"/>
      <c r="F10" s="526"/>
      <c r="G10" s="725" t="s">
        <v>823</v>
      </c>
      <c r="H10" s="726"/>
      <c r="I10" s="46"/>
      <c r="J10" s="48" t="s">
        <v>828</v>
      </c>
      <c r="K10" s="527"/>
    </row>
    <row r="11" spans="1:11" x14ac:dyDescent="0.25">
      <c r="A11" s="933" t="s">
        <v>835</v>
      </c>
      <c r="B11" s="726"/>
      <c r="C11" s="46">
        <v>0.8</v>
      </c>
      <c r="D11" s="48"/>
      <c r="E11" s="526"/>
      <c r="F11" s="526"/>
      <c r="G11" s="725" t="s">
        <v>835</v>
      </c>
      <c r="H11" s="726"/>
      <c r="I11" s="46">
        <v>0.8</v>
      </c>
      <c r="J11" s="48"/>
      <c r="K11" s="527"/>
    </row>
    <row r="12" spans="1:11" x14ac:dyDescent="0.25">
      <c r="A12" s="933" t="s">
        <v>824</v>
      </c>
      <c r="B12" s="726"/>
      <c r="C12" s="46">
        <f>C11*C10</f>
        <v>0</v>
      </c>
      <c r="D12" s="48" t="s">
        <v>828</v>
      </c>
      <c r="E12" s="526"/>
      <c r="F12" s="526"/>
      <c r="G12" s="725" t="s">
        <v>824</v>
      </c>
      <c r="H12" s="726"/>
      <c r="I12" s="46"/>
      <c r="J12" s="48" t="s">
        <v>828</v>
      </c>
      <c r="K12" s="527"/>
    </row>
    <row r="13" spans="1:11" x14ac:dyDescent="0.25">
      <c r="A13" s="933" t="s">
        <v>876</v>
      </c>
      <c r="B13" s="726"/>
      <c r="C13" s="517">
        <v>0</v>
      </c>
      <c r="D13" s="48" t="s">
        <v>1086</v>
      </c>
      <c r="E13" s="526"/>
      <c r="F13" s="526"/>
      <c r="G13" s="725" t="s">
        <v>876</v>
      </c>
      <c r="H13" s="726"/>
      <c r="I13" s="517"/>
      <c r="J13" s="48" t="s">
        <v>1086</v>
      </c>
      <c r="K13" s="527"/>
    </row>
    <row r="14" spans="1:11" x14ac:dyDescent="0.25">
      <c r="A14" s="933" t="s">
        <v>1325</v>
      </c>
      <c r="B14" s="726"/>
      <c r="C14" s="517"/>
      <c r="D14" s="48" t="s">
        <v>1086</v>
      </c>
      <c r="E14" s="526"/>
      <c r="F14" s="526"/>
      <c r="G14" s="933" t="s">
        <v>1325</v>
      </c>
      <c r="H14" s="726"/>
      <c r="I14" s="517"/>
      <c r="J14" s="48" t="s">
        <v>1086</v>
      </c>
      <c r="K14" s="527"/>
    </row>
    <row r="15" spans="1:11" x14ac:dyDescent="0.25">
      <c r="A15" s="932" t="s">
        <v>837</v>
      </c>
      <c r="B15" s="718"/>
      <c r="C15" s="39">
        <f>C4*C11</f>
        <v>0.22714814814814815</v>
      </c>
      <c r="D15" s="40" t="s">
        <v>840</v>
      </c>
      <c r="E15" s="526"/>
      <c r="F15" s="526"/>
      <c r="G15" s="717" t="s">
        <v>837</v>
      </c>
      <c r="H15" s="718"/>
      <c r="I15" s="39">
        <f>I4*I11</f>
        <v>0.2</v>
      </c>
      <c r="J15" s="40" t="s">
        <v>840</v>
      </c>
      <c r="K15" s="527"/>
    </row>
    <row r="16" spans="1:11" x14ac:dyDescent="0.25">
      <c r="A16" s="525"/>
      <c r="B16" s="526"/>
      <c r="C16" s="526"/>
      <c r="D16" s="526"/>
      <c r="E16" s="526"/>
      <c r="F16" s="526"/>
      <c r="G16" s="526"/>
      <c r="H16" s="526"/>
      <c r="I16" s="526"/>
      <c r="J16" s="526"/>
      <c r="K16" s="527"/>
    </row>
    <row r="17" spans="1:11" x14ac:dyDescent="0.25">
      <c r="A17" s="525"/>
      <c r="B17" s="526"/>
      <c r="C17" s="526"/>
      <c r="D17" s="526"/>
      <c r="E17" s="526"/>
      <c r="F17" s="526"/>
      <c r="G17" s="526"/>
      <c r="H17" s="526"/>
      <c r="I17" s="526"/>
      <c r="J17" s="526"/>
      <c r="K17" s="527"/>
    </row>
    <row r="18" spans="1:11" x14ac:dyDescent="0.25">
      <c r="A18" s="931" t="s">
        <v>1226</v>
      </c>
      <c r="B18" s="722"/>
      <c r="C18" s="722"/>
      <c r="D18" s="723"/>
      <c r="E18" s="526"/>
      <c r="F18" s="526"/>
      <c r="G18" s="526"/>
      <c r="H18" s="526"/>
      <c r="I18" s="526"/>
      <c r="J18" s="526"/>
      <c r="K18" s="527"/>
    </row>
    <row r="19" spans="1:11" x14ac:dyDescent="0.25">
      <c r="A19" s="932" t="s">
        <v>1221</v>
      </c>
      <c r="B19" s="718"/>
      <c r="C19" s="534">
        <f>+'DOTACION NO DOMESTICA'!AM14</f>
        <v>0.33500000000000002</v>
      </c>
      <c r="D19" s="40" t="s">
        <v>1224</v>
      </c>
      <c r="E19" s="526"/>
      <c r="F19" s="526"/>
      <c r="G19" s="526"/>
      <c r="H19" s="526"/>
      <c r="I19" s="526"/>
      <c r="J19" s="526"/>
      <c r="K19" s="527"/>
    </row>
    <row r="20" spans="1:11" x14ac:dyDescent="0.25">
      <c r="A20" s="933" t="s">
        <v>825</v>
      </c>
      <c r="B20" s="726"/>
      <c r="C20" s="46"/>
      <c r="D20" s="48" t="s">
        <v>888</v>
      </c>
      <c r="E20" s="526"/>
      <c r="F20" s="526"/>
      <c r="G20" s="526"/>
      <c r="H20" s="526"/>
      <c r="I20" s="526"/>
      <c r="J20" s="526"/>
      <c r="K20" s="527"/>
    </row>
    <row r="21" spans="1:11" x14ac:dyDescent="0.25">
      <c r="A21" s="933" t="s">
        <v>826</v>
      </c>
      <c r="B21" s="726"/>
      <c r="C21" s="46"/>
      <c r="D21" s="48" t="s">
        <v>828</v>
      </c>
      <c r="E21" s="526"/>
      <c r="F21" s="526"/>
      <c r="G21" s="526"/>
      <c r="H21" s="526"/>
      <c r="I21" s="526"/>
      <c r="J21" s="526"/>
      <c r="K21" s="527"/>
    </row>
    <row r="22" spans="1:11" x14ac:dyDescent="0.25">
      <c r="A22" s="933" t="s">
        <v>820</v>
      </c>
      <c r="B22" s="726"/>
      <c r="C22" s="46"/>
      <c r="D22" s="48"/>
      <c r="E22" s="526"/>
      <c r="F22" s="526"/>
      <c r="G22" s="526"/>
      <c r="H22" s="526"/>
      <c r="I22" s="526"/>
      <c r="J22" s="526"/>
      <c r="K22" s="527"/>
    </row>
    <row r="23" spans="1:11" x14ac:dyDescent="0.25">
      <c r="A23" s="933" t="s">
        <v>821</v>
      </c>
      <c r="B23" s="726"/>
      <c r="C23" s="46"/>
      <c r="D23" s="48" t="s">
        <v>828</v>
      </c>
      <c r="E23" s="526"/>
      <c r="F23" s="526"/>
      <c r="G23" s="526"/>
      <c r="H23" s="526"/>
      <c r="I23" s="526"/>
      <c r="J23" s="526"/>
      <c r="K23" s="527"/>
    </row>
    <row r="24" spans="1:11" x14ac:dyDescent="0.25">
      <c r="A24" s="933" t="s">
        <v>822</v>
      </c>
      <c r="B24" s="726"/>
      <c r="C24" s="46"/>
      <c r="D24" s="48"/>
      <c r="E24" s="526"/>
      <c r="F24" s="526"/>
      <c r="G24" s="526"/>
      <c r="H24" s="526"/>
      <c r="I24" s="526"/>
      <c r="J24" s="526"/>
      <c r="K24" s="527"/>
    </row>
    <row r="25" spans="1:11" x14ac:dyDescent="0.25">
      <c r="A25" s="933" t="s">
        <v>823</v>
      </c>
      <c r="B25" s="726"/>
      <c r="C25" s="46"/>
      <c r="D25" s="48" t="s">
        <v>828</v>
      </c>
      <c r="E25" s="526"/>
      <c r="F25" s="526"/>
      <c r="G25" s="526"/>
      <c r="H25" s="526"/>
      <c r="I25" s="526"/>
      <c r="J25" s="526"/>
      <c r="K25" s="527"/>
    </row>
    <row r="26" spans="1:11" x14ac:dyDescent="0.25">
      <c r="A26" s="933" t="s">
        <v>835</v>
      </c>
      <c r="B26" s="726"/>
      <c r="C26" s="46">
        <v>0.8</v>
      </c>
      <c r="D26" s="48"/>
      <c r="E26" s="526"/>
      <c r="F26" s="526"/>
      <c r="G26" s="526"/>
      <c r="H26" s="526"/>
      <c r="I26" s="526"/>
      <c r="J26" s="526"/>
      <c r="K26" s="527"/>
    </row>
    <row r="27" spans="1:11" x14ac:dyDescent="0.25">
      <c r="A27" s="933" t="s">
        <v>824</v>
      </c>
      <c r="B27" s="726"/>
      <c r="C27" s="46"/>
      <c r="D27" s="48" t="s">
        <v>828</v>
      </c>
      <c r="E27" s="526"/>
      <c r="F27" s="526"/>
      <c r="G27" s="526"/>
      <c r="H27" s="526"/>
      <c r="I27" s="526"/>
      <c r="J27" s="526"/>
      <c r="K27" s="527"/>
    </row>
    <row r="28" spans="1:11" x14ac:dyDescent="0.25">
      <c r="A28" s="933" t="s">
        <v>876</v>
      </c>
      <c r="B28" s="726"/>
      <c r="C28" s="517"/>
      <c r="D28" s="48" t="s">
        <v>1086</v>
      </c>
      <c r="E28" s="526"/>
      <c r="F28" s="526"/>
      <c r="G28" s="526"/>
      <c r="H28" s="526"/>
      <c r="I28" s="526"/>
      <c r="J28" s="526"/>
      <c r="K28" s="527"/>
    </row>
    <row r="29" spans="1:11" x14ac:dyDescent="0.25">
      <c r="A29" s="933" t="s">
        <v>1325</v>
      </c>
      <c r="B29" s="726"/>
      <c r="C29" s="517"/>
      <c r="D29" s="48" t="s">
        <v>1086</v>
      </c>
      <c r="E29" s="526"/>
      <c r="F29" s="526"/>
      <c r="G29" s="938"/>
      <c r="H29" s="938"/>
      <c r="I29" s="690"/>
      <c r="J29" s="204"/>
      <c r="K29" s="527"/>
    </row>
    <row r="30" spans="1:11" x14ac:dyDescent="0.25">
      <c r="A30" s="932" t="s">
        <v>837</v>
      </c>
      <c r="B30" s="718"/>
      <c r="C30" s="39">
        <f>C19*C26</f>
        <v>0.26800000000000002</v>
      </c>
      <c r="D30" s="40" t="s">
        <v>840</v>
      </c>
      <c r="E30" s="526"/>
      <c r="F30" s="526"/>
      <c r="G30" s="526"/>
      <c r="H30" s="526"/>
      <c r="I30" s="526"/>
      <c r="J30" s="526"/>
      <c r="K30" s="527"/>
    </row>
    <row r="31" spans="1:11" x14ac:dyDescent="0.25">
      <c r="A31" s="525"/>
      <c r="B31" s="526"/>
      <c r="C31" s="526"/>
      <c r="D31" s="526"/>
      <c r="E31" s="526"/>
      <c r="F31" s="526"/>
      <c r="G31" s="526"/>
      <c r="H31" s="526"/>
      <c r="I31" s="526"/>
      <c r="J31" s="526"/>
      <c r="K31" s="527"/>
    </row>
    <row r="32" spans="1:11" x14ac:dyDescent="0.25">
      <c r="A32" s="528" t="s">
        <v>1239</v>
      </c>
      <c r="B32" s="529"/>
      <c r="C32" s="530">
        <f>C30+C15+I15</f>
        <v>0.69514814814814818</v>
      </c>
      <c r="D32" s="526"/>
      <c r="E32" s="526"/>
      <c r="F32" s="526"/>
      <c r="G32" s="526"/>
      <c r="H32" s="526"/>
      <c r="I32" s="526"/>
      <c r="J32" s="526"/>
      <c r="K32" s="527"/>
    </row>
    <row r="33" spans="1:11" ht="15.75" thickBot="1" x14ac:dyDescent="0.3">
      <c r="A33" s="531"/>
      <c r="B33" s="532"/>
      <c r="C33" s="532"/>
      <c r="D33" s="532"/>
      <c r="E33" s="532"/>
      <c r="F33" s="532"/>
      <c r="G33" s="532"/>
      <c r="H33" s="532"/>
      <c r="I33" s="532"/>
      <c r="J33" s="532"/>
      <c r="K33" s="533"/>
    </row>
    <row r="34" spans="1:11" ht="20.25" customHeight="1" x14ac:dyDescent="0.25">
      <c r="A34" s="934" t="s">
        <v>1229</v>
      </c>
      <c r="B34" s="935"/>
      <c r="C34" s="935"/>
      <c r="D34" s="935"/>
      <c r="E34" s="935"/>
      <c r="F34" s="935"/>
      <c r="G34" s="935"/>
      <c r="H34" s="935"/>
      <c r="I34" s="935"/>
      <c r="J34" s="935"/>
      <c r="K34" s="524"/>
    </row>
    <row r="35" spans="1:11" x14ac:dyDescent="0.25">
      <c r="A35" s="525"/>
      <c r="B35" s="526"/>
      <c r="C35" s="526"/>
      <c r="D35" s="526"/>
      <c r="E35" s="526"/>
      <c r="F35" s="526"/>
      <c r="G35" s="526"/>
      <c r="H35" s="526"/>
      <c r="I35" s="526"/>
      <c r="J35" s="526"/>
      <c r="K35" s="527"/>
    </row>
    <row r="36" spans="1:11" x14ac:dyDescent="0.25">
      <c r="A36" s="931" t="s">
        <v>1240</v>
      </c>
      <c r="B36" s="722"/>
      <c r="C36" s="722"/>
      <c r="D36" s="723"/>
      <c r="E36" s="526"/>
      <c r="F36" s="526"/>
      <c r="G36" s="721" t="s">
        <v>1241</v>
      </c>
      <c r="H36" s="722"/>
      <c r="I36" s="722"/>
      <c r="J36" s="723"/>
      <c r="K36" s="527"/>
    </row>
    <row r="37" spans="1:11" x14ac:dyDescent="0.25">
      <c r="A37" s="932" t="s">
        <v>1221</v>
      </c>
      <c r="B37" s="718"/>
      <c r="C37" s="535">
        <f>+'DOTACION NO DOMESTICA'!AM69</f>
        <v>4.1666666666666666E-3</v>
      </c>
      <c r="D37" s="40" t="s">
        <v>1224</v>
      </c>
      <c r="E37" s="526"/>
      <c r="F37" s="526"/>
      <c r="G37" s="717" t="s">
        <v>1221</v>
      </c>
      <c r="H37" s="718"/>
      <c r="I37" s="534">
        <f>+'DOTACION NO DOMESTICA'!AM62</f>
        <v>0.14249999999999999</v>
      </c>
      <c r="J37" s="40" t="s">
        <v>1224</v>
      </c>
      <c r="K37" s="527"/>
    </row>
    <row r="38" spans="1:11" x14ac:dyDescent="0.25">
      <c r="A38" s="933" t="s">
        <v>825</v>
      </c>
      <c r="B38" s="726"/>
      <c r="C38" s="46"/>
      <c r="D38" s="48" t="s">
        <v>888</v>
      </c>
      <c r="E38" s="526"/>
      <c r="F38" s="526"/>
      <c r="G38" s="725" t="s">
        <v>825</v>
      </c>
      <c r="H38" s="726"/>
      <c r="I38" s="46"/>
      <c r="J38" s="48" t="s">
        <v>888</v>
      </c>
      <c r="K38" s="527"/>
    </row>
    <row r="39" spans="1:11" x14ac:dyDescent="0.25">
      <c r="A39" s="933" t="s">
        <v>826</v>
      </c>
      <c r="B39" s="726"/>
      <c r="C39" s="46"/>
      <c r="D39" s="48" t="s">
        <v>828</v>
      </c>
      <c r="E39" s="526"/>
      <c r="F39" s="526"/>
      <c r="G39" s="725" t="s">
        <v>826</v>
      </c>
      <c r="H39" s="726"/>
      <c r="I39" s="46"/>
      <c r="J39" s="48" t="s">
        <v>828</v>
      </c>
      <c r="K39" s="527"/>
    </row>
    <row r="40" spans="1:11" x14ac:dyDescent="0.25">
      <c r="A40" s="933" t="s">
        <v>820</v>
      </c>
      <c r="B40" s="726"/>
      <c r="C40" s="46"/>
      <c r="D40" s="48"/>
      <c r="E40" s="526"/>
      <c r="F40" s="526"/>
      <c r="G40" s="725" t="s">
        <v>820</v>
      </c>
      <c r="H40" s="726"/>
      <c r="I40" s="46"/>
      <c r="J40" s="48"/>
      <c r="K40" s="527"/>
    </row>
    <row r="41" spans="1:11" x14ac:dyDescent="0.25">
      <c r="A41" s="933" t="s">
        <v>821</v>
      </c>
      <c r="B41" s="726"/>
      <c r="C41" s="46"/>
      <c r="D41" s="48" t="s">
        <v>828</v>
      </c>
      <c r="E41" s="526"/>
      <c r="F41" s="526"/>
      <c r="G41" s="725" t="s">
        <v>821</v>
      </c>
      <c r="H41" s="726"/>
      <c r="I41" s="46"/>
      <c r="J41" s="48" t="s">
        <v>828</v>
      </c>
      <c r="K41" s="527"/>
    </row>
    <row r="42" spans="1:11" x14ac:dyDescent="0.25">
      <c r="A42" s="933" t="s">
        <v>822</v>
      </c>
      <c r="B42" s="726"/>
      <c r="C42" s="46"/>
      <c r="D42" s="48"/>
      <c r="E42" s="526"/>
      <c r="F42" s="526"/>
      <c r="G42" s="725" t="s">
        <v>822</v>
      </c>
      <c r="H42" s="726"/>
      <c r="I42" s="46"/>
      <c r="J42" s="48"/>
      <c r="K42" s="527"/>
    </row>
    <row r="43" spans="1:11" x14ac:dyDescent="0.25">
      <c r="A43" s="933" t="s">
        <v>823</v>
      </c>
      <c r="B43" s="726"/>
      <c r="C43" s="46"/>
      <c r="D43" s="48" t="s">
        <v>828</v>
      </c>
      <c r="E43" s="526"/>
      <c r="F43" s="526"/>
      <c r="G43" s="725" t="s">
        <v>823</v>
      </c>
      <c r="H43" s="726"/>
      <c r="I43" s="46"/>
      <c r="J43" s="48" t="s">
        <v>828</v>
      </c>
      <c r="K43" s="527"/>
    </row>
    <row r="44" spans="1:11" x14ac:dyDescent="0.25">
      <c r="A44" s="933" t="s">
        <v>835</v>
      </c>
      <c r="B44" s="726"/>
      <c r="C44" s="46">
        <v>0.8</v>
      </c>
      <c r="D44" s="48"/>
      <c r="E44" s="526"/>
      <c r="F44" s="526"/>
      <c r="G44" s="725" t="s">
        <v>835</v>
      </c>
      <c r="H44" s="726"/>
      <c r="I44" s="46">
        <v>0.8</v>
      </c>
      <c r="J44" s="48"/>
      <c r="K44" s="527"/>
    </row>
    <row r="45" spans="1:11" x14ac:dyDescent="0.25">
      <c r="A45" s="933" t="s">
        <v>824</v>
      </c>
      <c r="B45" s="726"/>
      <c r="C45" s="46"/>
      <c r="D45" s="48" t="s">
        <v>828</v>
      </c>
      <c r="E45" s="526"/>
      <c r="F45" s="526"/>
      <c r="G45" s="725" t="s">
        <v>824</v>
      </c>
      <c r="H45" s="726"/>
      <c r="I45" s="46"/>
      <c r="J45" s="48" t="s">
        <v>828</v>
      </c>
      <c r="K45" s="527"/>
    </row>
    <row r="46" spans="1:11" x14ac:dyDescent="0.25">
      <c r="A46" s="933" t="s">
        <v>876</v>
      </c>
      <c r="B46" s="726"/>
      <c r="C46" s="517"/>
      <c r="D46" s="48" t="s">
        <v>1086</v>
      </c>
      <c r="E46" s="526"/>
      <c r="F46" s="526"/>
      <c r="G46" s="725" t="s">
        <v>876</v>
      </c>
      <c r="H46" s="726"/>
      <c r="I46" s="517"/>
      <c r="J46" s="48" t="s">
        <v>1086</v>
      </c>
      <c r="K46" s="527"/>
    </row>
    <row r="47" spans="1:11" x14ac:dyDescent="0.25">
      <c r="A47" s="675" t="s">
        <v>1325</v>
      </c>
      <c r="B47" s="670"/>
      <c r="C47" s="517"/>
      <c r="D47" s="48" t="s">
        <v>1086</v>
      </c>
      <c r="E47" s="526"/>
      <c r="F47" s="526"/>
      <c r="G47" s="675" t="s">
        <v>1325</v>
      </c>
      <c r="H47" s="670"/>
      <c r="I47" s="517"/>
      <c r="J47" s="48" t="s">
        <v>1086</v>
      </c>
      <c r="K47" s="527"/>
    </row>
    <row r="48" spans="1:11" x14ac:dyDescent="0.25">
      <c r="A48" s="932" t="s">
        <v>837</v>
      </c>
      <c r="B48" s="718"/>
      <c r="C48" s="534">
        <f>C37*C44</f>
        <v>3.3333333333333335E-3</v>
      </c>
      <c r="D48" s="40" t="s">
        <v>840</v>
      </c>
      <c r="E48" s="526"/>
      <c r="F48" s="526"/>
      <c r="G48" s="717" t="s">
        <v>837</v>
      </c>
      <c r="H48" s="718"/>
      <c r="I48" s="534">
        <f>I37*I44</f>
        <v>0.11399999999999999</v>
      </c>
      <c r="J48" s="40" t="s">
        <v>840</v>
      </c>
      <c r="K48" s="527"/>
    </row>
    <row r="49" spans="1:11" x14ac:dyDescent="0.25">
      <c r="A49" s="525"/>
      <c r="B49" s="526"/>
      <c r="C49" s="526"/>
      <c r="D49" s="526"/>
      <c r="E49" s="526"/>
      <c r="F49" s="526"/>
      <c r="G49" s="526"/>
      <c r="H49" s="526"/>
      <c r="I49" s="526"/>
      <c r="J49" s="526"/>
      <c r="K49" s="527"/>
    </row>
    <row r="50" spans="1:11" x14ac:dyDescent="0.25">
      <c r="A50" s="525"/>
      <c r="B50" s="526"/>
      <c r="C50" s="526"/>
      <c r="D50" s="526"/>
      <c r="E50" s="526"/>
      <c r="F50" s="526"/>
      <c r="G50" s="526"/>
      <c r="H50" s="526"/>
      <c r="I50" s="526"/>
      <c r="J50" s="526"/>
      <c r="K50" s="527"/>
    </row>
    <row r="51" spans="1:11" x14ac:dyDescent="0.25">
      <c r="A51" s="931" t="s">
        <v>1242</v>
      </c>
      <c r="B51" s="722"/>
      <c r="C51" s="722"/>
      <c r="D51" s="723"/>
      <c r="E51" s="526"/>
      <c r="F51" s="526"/>
      <c r="G51" s="526"/>
      <c r="H51" s="526"/>
      <c r="I51" s="526"/>
      <c r="J51" s="526"/>
      <c r="K51" s="527"/>
    </row>
    <row r="52" spans="1:11" x14ac:dyDescent="0.25">
      <c r="A52" s="932" t="s">
        <v>1221</v>
      </c>
      <c r="B52" s="718"/>
      <c r="C52" s="534">
        <f>+'DOTACION NO DOMESTICA'!AM55</f>
        <v>0.39814814814814814</v>
      </c>
      <c r="D52" s="40" t="s">
        <v>1224</v>
      </c>
      <c r="E52" s="526"/>
      <c r="F52" s="526"/>
      <c r="G52" s="526"/>
      <c r="H52" s="526"/>
      <c r="I52" s="526"/>
      <c r="J52" s="526"/>
      <c r="K52" s="527"/>
    </row>
    <row r="53" spans="1:11" x14ac:dyDescent="0.25">
      <c r="A53" s="933" t="s">
        <v>825</v>
      </c>
      <c r="B53" s="726"/>
      <c r="C53" s="46"/>
      <c r="D53" s="48" t="s">
        <v>888</v>
      </c>
      <c r="E53" s="526"/>
      <c r="F53" s="526"/>
      <c r="G53" s="526"/>
      <c r="H53" s="526"/>
      <c r="I53" s="526"/>
      <c r="J53" s="526"/>
      <c r="K53" s="527"/>
    </row>
    <row r="54" spans="1:11" x14ac:dyDescent="0.25">
      <c r="A54" s="933" t="s">
        <v>826</v>
      </c>
      <c r="B54" s="726"/>
      <c r="C54" s="46"/>
      <c r="D54" s="48" t="s">
        <v>828</v>
      </c>
      <c r="E54" s="526"/>
      <c r="F54" s="526"/>
      <c r="G54" s="526"/>
      <c r="H54" s="526"/>
      <c r="I54" s="526"/>
      <c r="J54" s="526"/>
      <c r="K54" s="527"/>
    </row>
    <row r="55" spans="1:11" x14ac:dyDescent="0.25">
      <c r="A55" s="933" t="s">
        <v>820</v>
      </c>
      <c r="B55" s="726"/>
      <c r="C55" s="46"/>
      <c r="D55" s="48"/>
      <c r="E55" s="526"/>
      <c r="F55" s="526"/>
      <c r="G55" s="526"/>
      <c r="H55" s="526"/>
      <c r="I55" s="526"/>
      <c r="J55" s="526"/>
      <c r="K55" s="527"/>
    </row>
    <row r="56" spans="1:11" x14ac:dyDescent="0.25">
      <c r="A56" s="933" t="s">
        <v>821</v>
      </c>
      <c r="B56" s="726"/>
      <c r="C56" s="46"/>
      <c r="D56" s="48" t="s">
        <v>828</v>
      </c>
      <c r="E56" s="526"/>
      <c r="F56" s="526"/>
      <c r="G56" s="526"/>
      <c r="H56" s="526"/>
      <c r="I56" s="526"/>
      <c r="J56" s="526"/>
      <c r="K56" s="527"/>
    </row>
    <row r="57" spans="1:11" x14ac:dyDescent="0.25">
      <c r="A57" s="933" t="s">
        <v>822</v>
      </c>
      <c r="B57" s="726"/>
      <c r="C57" s="46"/>
      <c r="D57" s="48"/>
      <c r="E57" s="526"/>
      <c r="F57" s="526"/>
      <c r="G57" s="526"/>
      <c r="H57" s="526"/>
      <c r="I57" s="526"/>
      <c r="J57" s="526"/>
      <c r="K57" s="527"/>
    </row>
    <row r="58" spans="1:11" x14ac:dyDescent="0.25">
      <c r="A58" s="933" t="s">
        <v>823</v>
      </c>
      <c r="B58" s="726"/>
      <c r="C58" s="46"/>
      <c r="D58" s="48" t="s">
        <v>828</v>
      </c>
      <c r="E58" s="526"/>
      <c r="F58" s="526"/>
      <c r="G58" s="526"/>
      <c r="H58" s="526"/>
      <c r="I58" s="526"/>
      <c r="J58" s="526"/>
      <c r="K58" s="527"/>
    </row>
    <row r="59" spans="1:11" x14ac:dyDescent="0.25">
      <c r="A59" s="933" t="s">
        <v>835</v>
      </c>
      <c r="B59" s="726"/>
      <c r="C59" s="46">
        <v>0.8</v>
      </c>
      <c r="D59" s="48"/>
      <c r="E59" s="526"/>
      <c r="F59" s="526"/>
      <c r="G59" s="526"/>
      <c r="H59" s="526"/>
      <c r="I59" s="526"/>
      <c r="J59" s="526"/>
      <c r="K59" s="527"/>
    </row>
    <row r="60" spans="1:11" x14ac:dyDescent="0.25">
      <c r="A60" s="933" t="s">
        <v>824</v>
      </c>
      <c r="B60" s="726"/>
      <c r="C60" s="46"/>
      <c r="D60" s="48" t="s">
        <v>828</v>
      </c>
      <c r="E60" s="526"/>
      <c r="F60" s="526"/>
      <c r="G60" s="526"/>
      <c r="H60" s="526"/>
      <c r="I60" s="526"/>
      <c r="J60" s="526"/>
      <c r="K60" s="527"/>
    </row>
    <row r="61" spans="1:11" x14ac:dyDescent="0.25">
      <c r="A61" s="933" t="s">
        <v>876</v>
      </c>
      <c r="B61" s="726"/>
      <c r="C61" s="517"/>
      <c r="D61" s="48" t="s">
        <v>1086</v>
      </c>
      <c r="E61" s="526"/>
      <c r="F61" s="526"/>
      <c r="G61" s="526"/>
      <c r="H61" s="526"/>
      <c r="I61" s="526"/>
      <c r="J61" s="526"/>
      <c r="K61" s="527"/>
    </row>
    <row r="62" spans="1:11" x14ac:dyDescent="0.25">
      <c r="A62" s="675" t="s">
        <v>1325</v>
      </c>
      <c r="B62" s="670"/>
      <c r="C62" s="517"/>
      <c r="D62" s="48" t="s">
        <v>1086</v>
      </c>
      <c r="E62" s="526"/>
      <c r="F62" s="526"/>
      <c r="G62" s="202"/>
      <c r="H62" s="202"/>
      <c r="I62" s="690"/>
      <c r="J62" s="204"/>
      <c r="K62" s="527"/>
    </row>
    <row r="63" spans="1:11" x14ac:dyDescent="0.25">
      <c r="A63" s="932" t="s">
        <v>837</v>
      </c>
      <c r="B63" s="718"/>
      <c r="C63" s="534">
        <f>C52*C59</f>
        <v>0.31851851851851853</v>
      </c>
      <c r="D63" s="40" t="s">
        <v>840</v>
      </c>
      <c r="E63" s="526"/>
      <c r="F63" s="526"/>
      <c r="G63" s="526"/>
      <c r="H63" s="526"/>
      <c r="I63" s="526"/>
      <c r="J63" s="526"/>
      <c r="K63" s="527"/>
    </row>
    <row r="64" spans="1:11" x14ac:dyDescent="0.25">
      <c r="A64" s="525"/>
      <c r="B64" s="526"/>
      <c r="C64" s="526"/>
      <c r="D64" s="526"/>
      <c r="E64" s="526"/>
      <c r="F64" s="526"/>
      <c r="G64" s="526"/>
      <c r="H64" s="526"/>
      <c r="I64" s="526"/>
      <c r="J64" s="526"/>
      <c r="K64" s="527"/>
    </row>
    <row r="65" spans="1:11" x14ac:dyDescent="0.25">
      <c r="A65" s="528" t="s">
        <v>1239</v>
      </c>
      <c r="B65" s="529"/>
      <c r="C65" s="530">
        <f>C63+C48+I48</f>
        <v>0.43585185185185188</v>
      </c>
      <c r="D65" s="526"/>
      <c r="E65" s="526"/>
      <c r="F65" s="526"/>
      <c r="G65" s="526"/>
      <c r="H65" s="526"/>
      <c r="I65" s="526"/>
      <c r="J65" s="526"/>
      <c r="K65" s="527"/>
    </row>
    <row r="66" spans="1:11" ht="15.75" thickBot="1" x14ac:dyDescent="0.3">
      <c r="A66" s="531"/>
      <c r="B66" s="532"/>
      <c r="C66" s="532"/>
      <c r="D66" s="532"/>
      <c r="E66" s="532"/>
      <c r="F66" s="532"/>
      <c r="G66" s="532"/>
      <c r="H66" s="532"/>
      <c r="I66" s="532"/>
      <c r="J66" s="532"/>
      <c r="K66" s="533"/>
    </row>
    <row r="67" spans="1:11" ht="20.25" customHeight="1" x14ac:dyDescent="0.25">
      <c r="A67" s="934" t="s">
        <v>1296</v>
      </c>
      <c r="B67" s="935"/>
      <c r="C67" s="935"/>
      <c r="D67" s="935"/>
      <c r="E67" s="935"/>
      <c r="F67" s="935"/>
      <c r="G67" s="935"/>
      <c r="H67" s="935"/>
      <c r="I67" s="935"/>
      <c r="J67" s="935"/>
      <c r="K67" s="524"/>
    </row>
    <row r="68" spans="1:11" x14ac:dyDescent="0.25">
      <c r="A68" s="525"/>
      <c r="B68" s="526"/>
      <c r="C68" s="526"/>
      <c r="D68" s="526"/>
      <c r="E68" s="526"/>
      <c r="F68" s="526"/>
      <c r="G68" s="526"/>
      <c r="H68" s="526"/>
      <c r="I68" s="526"/>
      <c r="J68" s="526"/>
      <c r="K68" s="527"/>
    </row>
    <row r="69" spans="1:11" x14ac:dyDescent="0.25">
      <c r="A69" s="931" t="s">
        <v>1310</v>
      </c>
      <c r="B69" s="722"/>
      <c r="C69" s="722"/>
      <c r="D69" s="723"/>
      <c r="E69" s="526"/>
      <c r="F69" s="526"/>
      <c r="G69" s="721" t="s">
        <v>1311</v>
      </c>
      <c r="H69" s="722"/>
      <c r="I69" s="722"/>
      <c r="J69" s="723"/>
      <c r="K69" s="527"/>
    </row>
    <row r="70" spans="1:11" x14ac:dyDescent="0.25">
      <c r="A70" s="932" t="s">
        <v>1221</v>
      </c>
      <c r="B70" s="718"/>
      <c r="C70" s="535">
        <f>+'DOTACION NO DOMESTICA'!AM37</f>
        <v>3.6861111111111108E-2</v>
      </c>
      <c r="D70" s="40" t="s">
        <v>1224</v>
      </c>
      <c r="E70" s="526"/>
      <c r="F70" s="526"/>
      <c r="G70" s="717" t="s">
        <v>1221</v>
      </c>
      <c r="H70" s="718"/>
      <c r="I70" s="534">
        <f>+'DOTACION NO DOMESTICA'!AM45</f>
        <v>0.14856481481481482</v>
      </c>
      <c r="J70" s="40" t="s">
        <v>1224</v>
      </c>
      <c r="K70" s="527"/>
    </row>
    <row r="71" spans="1:11" x14ac:dyDescent="0.25">
      <c r="A71" s="933" t="s">
        <v>825</v>
      </c>
      <c r="B71" s="726"/>
      <c r="C71" s="46"/>
      <c r="D71" s="48" t="s">
        <v>888</v>
      </c>
      <c r="E71" s="526"/>
      <c r="F71" s="526"/>
      <c r="G71" s="725" t="s">
        <v>825</v>
      </c>
      <c r="H71" s="726"/>
      <c r="I71" s="46"/>
      <c r="J71" s="48" t="s">
        <v>888</v>
      </c>
      <c r="K71" s="527"/>
    </row>
    <row r="72" spans="1:11" x14ac:dyDescent="0.25">
      <c r="A72" s="933" t="s">
        <v>826</v>
      </c>
      <c r="B72" s="726"/>
      <c r="C72" s="46"/>
      <c r="D72" s="48" t="s">
        <v>828</v>
      </c>
      <c r="E72" s="526"/>
      <c r="F72" s="526"/>
      <c r="G72" s="725" t="s">
        <v>826</v>
      </c>
      <c r="H72" s="726"/>
      <c r="I72" s="46"/>
      <c r="J72" s="48" t="s">
        <v>828</v>
      </c>
      <c r="K72" s="527"/>
    </row>
    <row r="73" spans="1:11" x14ac:dyDescent="0.25">
      <c r="A73" s="933" t="s">
        <v>820</v>
      </c>
      <c r="B73" s="726"/>
      <c r="C73" s="46"/>
      <c r="D73" s="48"/>
      <c r="E73" s="526"/>
      <c r="F73" s="526"/>
      <c r="G73" s="725" t="s">
        <v>820</v>
      </c>
      <c r="H73" s="726"/>
      <c r="I73" s="46"/>
      <c r="J73" s="48"/>
      <c r="K73" s="527"/>
    </row>
    <row r="74" spans="1:11" x14ac:dyDescent="0.25">
      <c r="A74" s="933" t="s">
        <v>821</v>
      </c>
      <c r="B74" s="726"/>
      <c r="C74" s="46"/>
      <c r="D74" s="48" t="s">
        <v>828</v>
      </c>
      <c r="E74" s="526"/>
      <c r="F74" s="526"/>
      <c r="G74" s="725" t="s">
        <v>821</v>
      </c>
      <c r="H74" s="726"/>
      <c r="I74" s="46"/>
      <c r="J74" s="48" t="s">
        <v>828</v>
      </c>
      <c r="K74" s="527"/>
    </row>
    <row r="75" spans="1:11" x14ac:dyDescent="0.25">
      <c r="A75" s="933" t="s">
        <v>822</v>
      </c>
      <c r="B75" s="726"/>
      <c r="C75" s="46"/>
      <c r="D75" s="48"/>
      <c r="E75" s="526"/>
      <c r="F75" s="526"/>
      <c r="G75" s="725" t="s">
        <v>822</v>
      </c>
      <c r="H75" s="726"/>
      <c r="I75" s="46"/>
      <c r="J75" s="48"/>
      <c r="K75" s="527"/>
    </row>
    <row r="76" spans="1:11" x14ac:dyDescent="0.25">
      <c r="A76" s="933" t="s">
        <v>823</v>
      </c>
      <c r="B76" s="726"/>
      <c r="C76" s="46"/>
      <c r="D76" s="48" t="s">
        <v>828</v>
      </c>
      <c r="E76" s="526"/>
      <c r="F76" s="526"/>
      <c r="G76" s="725" t="s">
        <v>823</v>
      </c>
      <c r="H76" s="726"/>
      <c r="I76" s="46"/>
      <c r="J76" s="48" t="s">
        <v>828</v>
      </c>
      <c r="K76" s="527"/>
    </row>
    <row r="77" spans="1:11" x14ac:dyDescent="0.25">
      <c r="A77" s="933" t="s">
        <v>835</v>
      </c>
      <c r="B77" s="726"/>
      <c r="C77" s="46">
        <v>0.8</v>
      </c>
      <c r="D77" s="48"/>
      <c r="E77" s="526"/>
      <c r="F77" s="526"/>
      <c r="G77" s="725" t="s">
        <v>835</v>
      </c>
      <c r="H77" s="726"/>
      <c r="I77" s="46">
        <v>0.8</v>
      </c>
      <c r="J77" s="48"/>
      <c r="K77" s="527"/>
    </row>
    <row r="78" spans="1:11" x14ac:dyDescent="0.25">
      <c r="A78" s="933" t="s">
        <v>824</v>
      </c>
      <c r="B78" s="726"/>
      <c r="C78" s="46"/>
      <c r="D78" s="48" t="s">
        <v>828</v>
      </c>
      <c r="E78" s="526"/>
      <c r="F78" s="526"/>
      <c r="G78" s="725" t="s">
        <v>824</v>
      </c>
      <c r="H78" s="726"/>
      <c r="I78" s="46"/>
      <c r="J78" s="48" t="s">
        <v>828</v>
      </c>
      <c r="K78" s="527"/>
    </row>
    <row r="79" spans="1:11" x14ac:dyDescent="0.25">
      <c r="A79" s="933" t="s">
        <v>876</v>
      </c>
      <c r="B79" s="726"/>
      <c r="C79" s="517"/>
      <c r="D79" s="48" t="s">
        <v>1086</v>
      </c>
      <c r="E79" s="526"/>
      <c r="F79" s="526"/>
      <c r="G79" s="725" t="s">
        <v>876</v>
      </c>
      <c r="H79" s="726"/>
      <c r="I79" s="517"/>
      <c r="J79" s="48" t="s">
        <v>1086</v>
      </c>
      <c r="K79" s="527"/>
    </row>
    <row r="80" spans="1:11" x14ac:dyDescent="0.25">
      <c r="A80" s="675" t="s">
        <v>1325</v>
      </c>
      <c r="B80" s="670"/>
      <c r="C80" s="517"/>
      <c r="D80" s="48" t="s">
        <v>1086</v>
      </c>
      <c r="E80" s="526"/>
      <c r="F80" s="526"/>
      <c r="G80" s="675" t="s">
        <v>1325</v>
      </c>
      <c r="H80" s="670"/>
      <c r="I80" s="517"/>
      <c r="J80" s="48" t="s">
        <v>1086</v>
      </c>
      <c r="K80" s="527"/>
    </row>
    <row r="81" spans="1:13" x14ac:dyDescent="0.25">
      <c r="A81" s="932" t="s">
        <v>837</v>
      </c>
      <c r="B81" s="718"/>
      <c r="C81" s="534">
        <f>C70*C77</f>
        <v>2.9488888888888887E-2</v>
      </c>
      <c r="D81" s="40" t="s">
        <v>840</v>
      </c>
      <c r="E81" s="526"/>
      <c r="F81" s="526"/>
      <c r="G81" s="717" t="s">
        <v>837</v>
      </c>
      <c r="H81" s="718"/>
      <c r="I81" s="534">
        <f>I70*I77</f>
        <v>0.11885185185185186</v>
      </c>
      <c r="J81" s="40" t="s">
        <v>840</v>
      </c>
      <c r="K81" s="527"/>
    </row>
    <row r="82" spans="1:13" x14ac:dyDescent="0.25">
      <c r="A82" s="525"/>
      <c r="B82" s="526"/>
      <c r="C82" s="526"/>
      <c r="D82" s="526"/>
      <c r="E82" s="526"/>
      <c r="F82" s="526"/>
      <c r="G82" s="526"/>
      <c r="H82" s="526"/>
      <c r="I82" s="526"/>
      <c r="J82" s="526"/>
      <c r="K82" s="527"/>
    </row>
    <row r="83" spans="1:13" x14ac:dyDescent="0.25">
      <c r="A83" s="525"/>
      <c r="B83" s="526"/>
      <c r="C83" s="526"/>
      <c r="D83" s="526"/>
      <c r="E83" s="526"/>
      <c r="F83" s="526"/>
      <c r="G83" s="526"/>
      <c r="H83" s="526"/>
      <c r="I83" s="526"/>
      <c r="J83" s="526"/>
      <c r="K83" s="527"/>
    </row>
    <row r="84" spans="1:13" x14ac:dyDescent="0.25">
      <c r="A84" s="528" t="s">
        <v>1239</v>
      </c>
      <c r="B84" s="529"/>
      <c r="C84" s="530">
        <f>C81+I81</f>
        <v>0.14834074074074075</v>
      </c>
      <c r="D84" s="526"/>
      <c r="E84" s="526"/>
      <c r="F84" s="526"/>
      <c r="G84" s="526"/>
      <c r="H84" s="526"/>
      <c r="I84" s="526"/>
      <c r="J84" s="526"/>
      <c r="K84" s="527"/>
    </row>
    <row r="85" spans="1:13" ht="15.75" thickBot="1" x14ac:dyDescent="0.3">
      <c r="A85" s="531"/>
      <c r="B85" s="532"/>
      <c r="C85" s="532"/>
      <c r="D85" s="532"/>
      <c r="E85" s="532"/>
      <c r="F85" s="532"/>
      <c r="G85" s="532"/>
      <c r="H85" s="532"/>
      <c r="I85" s="532"/>
      <c r="J85" s="532"/>
      <c r="K85" s="533"/>
    </row>
    <row r="86" spans="1:13" ht="15.75" thickBot="1" x14ac:dyDescent="0.3">
      <c r="M86" s="691">
        <f>C84+C65+C32</f>
        <v>1.2793407407407407</v>
      </c>
    </row>
    <row r="87" spans="1:13" x14ac:dyDescent="0.25">
      <c r="A87" s="934" t="s">
        <v>1312</v>
      </c>
      <c r="B87" s="935"/>
      <c r="C87" s="935"/>
      <c r="D87" s="935"/>
      <c r="E87" s="935"/>
      <c r="F87" s="935"/>
      <c r="G87" s="935"/>
      <c r="H87" s="935"/>
      <c r="I87" s="935"/>
      <c r="J87" s="935"/>
      <c r="K87" s="524"/>
    </row>
    <row r="88" spans="1:13" x14ac:dyDescent="0.25">
      <c r="A88" s="525"/>
      <c r="B88" s="526"/>
      <c r="C88" s="526"/>
      <c r="D88" s="526"/>
      <c r="E88" s="526"/>
      <c r="F88" s="526"/>
      <c r="G88" s="526"/>
      <c r="H88" s="526"/>
      <c r="I88" s="526"/>
      <c r="J88" s="526"/>
      <c r="K88" s="527"/>
    </row>
    <row r="89" spans="1:13" x14ac:dyDescent="0.25">
      <c r="A89" s="931" t="s">
        <v>1344</v>
      </c>
      <c r="B89" s="722"/>
      <c r="C89" s="722"/>
      <c r="D89" s="723"/>
      <c r="E89" s="526"/>
      <c r="F89" s="526"/>
      <c r="G89" s="939"/>
      <c r="H89" s="939"/>
      <c r="I89" s="939"/>
      <c r="J89" s="939"/>
      <c r="K89" s="527"/>
    </row>
    <row r="90" spans="1:13" x14ac:dyDescent="0.25">
      <c r="A90" s="932" t="s">
        <v>1221</v>
      </c>
      <c r="B90" s="718"/>
      <c r="C90" s="535">
        <f>+'DOTACION NO DOMESTICA'!AM78</f>
        <v>2.780813472222222</v>
      </c>
      <c r="D90" s="40" t="s">
        <v>1224</v>
      </c>
      <c r="E90" s="526"/>
      <c r="F90" s="526"/>
      <c r="G90" s="937"/>
      <c r="H90" s="937"/>
      <c r="I90" s="685"/>
      <c r="J90" s="686"/>
      <c r="K90" s="527"/>
    </row>
    <row r="91" spans="1:13" x14ac:dyDescent="0.25">
      <c r="A91" s="933" t="s">
        <v>825</v>
      </c>
      <c r="B91" s="726"/>
      <c r="C91" s="46"/>
      <c r="D91" s="48" t="s">
        <v>888</v>
      </c>
      <c r="E91" s="526"/>
      <c r="F91" s="526"/>
      <c r="G91" s="936"/>
      <c r="H91" s="936"/>
      <c r="I91" s="687"/>
      <c r="J91" s="688"/>
      <c r="K91" s="527"/>
    </row>
    <row r="92" spans="1:13" x14ac:dyDescent="0.25">
      <c r="A92" s="933" t="s">
        <v>826</v>
      </c>
      <c r="B92" s="726"/>
      <c r="C92" s="46"/>
      <c r="D92" s="48" t="s">
        <v>828</v>
      </c>
      <c r="E92" s="526"/>
      <c r="F92" s="526"/>
      <c r="G92" s="936"/>
      <c r="H92" s="936"/>
      <c r="I92" s="687"/>
      <c r="J92" s="688"/>
      <c r="K92" s="527"/>
    </row>
    <row r="93" spans="1:13" x14ac:dyDescent="0.25">
      <c r="A93" s="933" t="s">
        <v>820</v>
      </c>
      <c r="B93" s="726"/>
      <c r="C93" s="46"/>
      <c r="D93" s="48"/>
      <c r="E93" s="526"/>
      <c r="F93" s="526"/>
      <c r="G93" s="936"/>
      <c r="H93" s="936"/>
      <c r="I93" s="687"/>
      <c r="J93" s="688"/>
      <c r="K93" s="527"/>
    </row>
    <row r="94" spans="1:13" x14ac:dyDescent="0.25">
      <c r="A94" s="933" t="s">
        <v>821</v>
      </c>
      <c r="B94" s="726"/>
      <c r="C94" s="46"/>
      <c r="D94" s="48" t="s">
        <v>828</v>
      </c>
      <c r="E94" s="526"/>
      <c r="F94" s="526"/>
      <c r="G94" s="936"/>
      <c r="H94" s="936"/>
      <c r="I94" s="687"/>
      <c r="J94" s="688"/>
      <c r="K94" s="527"/>
    </row>
    <row r="95" spans="1:13" x14ac:dyDescent="0.25">
      <c r="A95" s="933" t="s">
        <v>822</v>
      </c>
      <c r="B95" s="726"/>
      <c r="C95" s="46"/>
      <c r="D95" s="48"/>
      <c r="E95" s="526"/>
      <c r="F95" s="526"/>
      <c r="G95" s="936"/>
      <c r="H95" s="936"/>
      <c r="I95" s="687"/>
      <c r="J95" s="688"/>
      <c r="K95" s="527"/>
    </row>
    <row r="96" spans="1:13" x14ac:dyDescent="0.25">
      <c r="A96" s="933" t="s">
        <v>823</v>
      </c>
      <c r="B96" s="726"/>
      <c r="C96" s="46"/>
      <c r="D96" s="48" t="s">
        <v>828</v>
      </c>
      <c r="E96" s="526"/>
      <c r="F96" s="526"/>
      <c r="G96" s="936"/>
      <c r="H96" s="936"/>
      <c r="I96" s="687"/>
      <c r="J96" s="688"/>
      <c r="K96" s="527"/>
    </row>
    <row r="97" spans="1:11" x14ac:dyDescent="0.25">
      <c r="A97" s="933" t="s">
        <v>835</v>
      </c>
      <c r="B97" s="726"/>
      <c r="C97" s="46">
        <v>0.8</v>
      </c>
      <c r="D97" s="48"/>
      <c r="E97" s="526"/>
      <c r="F97" s="526"/>
      <c r="G97" s="936"/>
      <c r="H97" s="936"/>
      <c r="I97" s="687"/>
      <c r="J97" s="688"/>
      <c r="K97" s="527"/>
    </row>
    <row r="98" spans="1:11" x14ac:dyDescent="0.25">
      <c r="A98" s="933" t="s">
        <v>824</v>
      </c>
      <c r="B98" s="726"/>
      <c r="C98" s="46"/>
      <c r="D98" s="48" t="s">
        <v>828</v>
      </c>
      <c r="E98" s="526"/>
      <c r="F98" s="526"/>
      <c r="G98" s="936"/>
      <c r="H98" s="936"/>
      <c r="I98" s="687"/>
      <c r="J98" s="688"/>
      <c r="K98" s="527"/>
    </row>
    <row r="99" spans="1:11" x14ac:dyDescent="0.25">
      <c r="A99" s="933" t="s">
        <v>876</v>
      </c>
      <c r="B99" s="726"/>
      <c r="C99" s="517"/>
      <c r="D99" s="48" t="s">
        <v>1086</v>
      </c>
      <c r="E99" s="526"/>
      <c r="F99" s="526"/>
      <c r="G99" s="526"/>
      <c r="H99" s="526"/>
      <c r="I99" s="526"/>
      <c r="J99" s="526"/>
      <c r="K99" s="527"/>
    </row>
    <row r="100" spans="1:11" x14ac:dyDescent="0.25">
      <c r="A100" s="675" t="s">
        <v>1325</v>
      </c>
      <c r="B100" s="670"/>
      <c r="C100" s="517"/>
      <c r="D100" s="48" t="s">
        <v>1086</v>
      </c>
      <c r="E100" s="526"/>
      <c r="F100" s="526"/>
      <c r="G100" s="202"/>
      <c r="H100" s="202"/>
      <c r="I100" s="690"/>
      <c r="J100" s="204"/>
      <c r="K100" s="527"/>
    </row>
    <row r="101" spans="1:11" x14ac:dyDescent="0.25">
      <c r="A101" s="932" t="s">
        <v>837</v>
      </c>
      <c r="B101" s="718"/>
      <c r="C101" s="534">
        <f>C90*C97</f>
        <v>2.2246507777777778</v>
      </c>
      <c r="D101" s="40" t="s">
        <v>840</v>
      </c>
      <c r="E101" s="526"/>
      <c r="F101" s="526"/>
      <c r="G101" s="937"/>
      <c r="H101" s="937"/>
      <c r="I101" s="689"/>
      <c r="J101" s="686"/>
      <c r="K101" s="527"/>
    </row>
    <row r="102" spans="1:11" x14ac:dyDescent="0.25">
      <c r="A102" s="525"/>
      <c r="B102" s="526"/>
      <c r="C102" s="526"/>
      <c r="D102" s="526"/>
      <c r="E102" s="526"/>
      <c r="F102" s="526"/>
      <c r="G102" s="526"/>
      <c r="H102" s="526"/>
      <c r="I102" s="526"/>
      <c r="J102" s="526"/>
      <c r="K102" s="527"/>
    </row>
    <row r="103" spans="1:11" x14ac:dyDescent="0.25">
      <c r="A103" s="525"/>
      <c r="B103" s="526"/>
      <c r="C103" s="526"/>
      <c r="D103" s="526"/>
      <c r="E103" s="526"/>
      <c r="F103" s="692">
        <f>C90+C70+I70+C52+C37+I37+C19+C4+I4</f>
        <v>4.3799893981481484</v>
      </c>
      <c r="G103" s="526"/>
      <c r="H103" s="526"/>
      <c r="I103" s="526"/>
      <c r="J103" s="526"/>
      <c r="K103" s="527"/>
    </row>
    <row r="104" spans="1:11" x14ac:dyDescent="0.25">
      <c r="A104" s="528" t="s">
        <v>1239</v>
      </c>
      <c r="B104" s="529"/>
      <c r="C104" s="530">
        <f>+C101</f>
        <v>2.2246507777777778</v>
      </c>
      <c r="D104" s="526"/>
      <c r="E104" s="526"/>
      <c r="F104" s="526"/>
      <c r="G104" s="526"/>
      <c r="H104" s="526"/>
      <c r="I104" s="526"/>
      <c r="J104" s="526"/>
      <c r="K104" s="527"/>
    </row>
    <row r="105" spans="1:11" ht="15.75" thickBot="1" x14ac:dyDescent="0.3">
      <c r="A105" s="531"/>
      <c r="B105" s="532"/>
      <c r="C105" s="532"/>
      <c r="D105" s="532"/>
      <c r="E105" s="532"/>
      <c r="F105" s="532"/>
      <c r="G105" s="532"/>
      <c r="H105" s="532"/>
      <c r="I105" s="532"/>
      <c r="J105" s="532"/>
      <c r="K105" s="533"/>
    </row>
    <row r="108" spans="1:11" x14ac:dyDescent="0.25">
      <c r="C108" s="691">
        <f>C32+C65+C84+C104</f>
        <v>3.5039915185185184</v>
      </c>
    </row>
    <row r="111" spans="1:11" x14ac:dyDescent="0.25">
      <c r="C111" s="691">
        <f>C104+C84</f>
        <v>2.3729915185185186</v>
      </c>
    </row>
  </sheetData>
  <mergeCells count="127">
    <mergeCell ref="A101:B101"/>
    <mergeCell ref="G101:H101"/>
    <mergeCell ref="A13:B13"/>
    <mergeCell ref="G13:H13"/>
    <mergeCell ref="A29:B29"/>
    <mergeCell ref="G29:H29"/>
    <mergeCell ref="A99:B99"/>
    <mergeCell ref="A87:J87"/>
    <mergeCell ref="A89:D89"/>
    <mergeCell ref="G89:J89"/>
    <mergeCell ref="A96:B96"/>
    <mergeCell ref="G96:H96"/>
    <mergeCell ref="A97:B97"/>
    <mergeCell ref="G97:H97"/>
    <mergeCell ref="A98:B98"/>
    <mergeCell ref="G98:H98"/>
    <mergeCell ref="A93:B93"/>
    <mergeCell ref="G93:H93"/>
    <mergeCell ref="A94:B94"/>
    <mergeCell ref="G94:H94"/>
    <mergeCell ref="A95:B95"/>
    <mergeCell ref="G95:H95"/>
    <mergeCell ref="A90:B90"/>
    <mergeCell ref="G90:H90"/>
    <mergeCell ref="A91:B91"/>
    <mergeCell ref="G91:H91"/>
    <mergeCell ref="A92:B92"/>
    <mergeCell ref="G92:H92"/>
    <mergeCell ref="A81:B81"/>
    <mergeCell ref="G81:H81"/>
    <mergeCell ref="A77:B77"/>
    <mergeCell ref="G77:H77"/>
    <mergeCell ref="A78:B78"/>
    <mergeCell ref="G78:H78"/>
    <mergeCell ref="A79:B79"/>
    <mergeCell ref="G79:H79"/>
    <mergeCell ref="A74:B74"/>
    <mergeCell ref="G74:H74"/>
    <mergeCell ref="A75:B75"/>
    <mergeCell ref="G75:H75"/>
    <mergeCell ref="A76:B76"/>
    <mergeCell ref="G76:H76"/>
    <mergeCell ref="A71:B71"/>
    <mergeCell ref="G71:H71"/>
    <mergeCell ref="A72:B72"/>
    <mergeCell ref="G72:H72"/>
    <mergeCell ref="A73:B73"/>
    <mergeCell ref="G73:H73"/>
    <mergeCell ref="A67:J67"/>
    <mergeCell ref="A69:D69"/>
    <mergeCell ref="G69:J69"/>
    <mergeCell ref="A70:B70"/>
    <mergeCell ref="G70:H70"/>
    <mergeCell ref="A3:D3"/>
    <mergeCell ref="A4:B4"/>
    <mergeCell ref="A5:B5"/>
    <mergeCell ref="A6:B6"/>
    <mergeCell ref="A7:B7"/>
    <mergeCell ref="G3:J3"/>
    <mergeCell ref="G4:H4"/>
    <mergeCell ref="G5:H5"/>
    <mergeCell ref="G6:H6"/>
    <mergeCell ref="G7:H7"/>
    <mergeCell ref="G15:H15"/>
    <mergeCell ref="A18:D18"/>
    <mergeCell ref="A19:B19"/>
    <mergeCell ref="A20:B20"/>
    <mergeCell ref="G8:H8"/>
    <mergeCell ref="G9:H9"/>
    <mergeCell ref="G10:H10"/>
    <mergeCell ref="G11:H11"/>
    <mergeCell ref="G12:H12"/>
    <mergeCell ref="A8:B8"/>
    <mergeCell ref="A15:B15"/>
    <mergeCell ref="A9:B9"/>
    <mergeCell ref="A10:B10"/>
    <mergeCell ref="A11:B11"/>
    <mergeCell ref="A12:B12"/>
    <mergeCell ref="A14:B14"/>
    <mergeCell ref="A1:J1"/>
    <mergeCell ref="A34:J34"/>
    <mergeCell ref="G14:H14"/>
    <mergeCell ref="A36:D36"/>
    <mergeCell ref="G36:J36"/>
    <mergeCell ref="A37:B37"/>
    <mergeCell ref="G37:H37"/>
    <mergeCell ref="A26:B26"/>
    <mergeCell ref="A27:B27"/>
    <mergeCell ref="A28:B28"/>
    <mergeCell ref="A30:B30"/>
    <mergeCell ref="A21:B21"/>
    <mergeCell ref="A22:B22"/>
    <mergeCell ref="A23:B23"/>
    <mergeCell ref="A24:B24"/>
    <mergeCell ref="A25:B25"/>
    <mergeCell ref="A38:B38"/>
    <mergeCell ref="G38:H38"/>
    <mergeCell ref="A39:B39"/>
    <mergeCell ref="G39:H39"/>
    <mergeCell ref="A40:B40"/>
    <mergeCell ref="G40:H40"/>
    <mergeCell ref="A41:B41"/>
    <mergeCell ref="G41:H41"/>
    <mergeCell ref="A42:B42"/>
    <mergeCell ref="G42:H42"/>
    <mergeCell ref="A43:B43"/>
    <mergeCell ref="G43:H43"/>
    <mergeCell ref="A44:B44"/>
    <mergeCell ref="G44:H44"/>
    <mergeCell ref="A45:B45"/>
    <mergeCell ref="G45:H45"/>
    <mergeCell ref="A46:B46"/>
    <mergeCell ref="G46:H46"/>
    <mergeCell ref="A48:B48"/>
    <mergeCell ref="G48:H48"/>
    <mergeCell ref="A51:D51"/>
    <mergeCell ref="A52:B52"/>
    <mergeCell ref="A53:B53"/>
    <mergeCell ref="A59:B59"/>
    <mergeCell ref="A60:B60"/>
    <mergeCell ref="A61:B61"/>
    <mergeCell ref="A63:B63"/>
    <mergeCell ref="A54:B54"/>
    <mergeCell ref="A55:B55"/>
    <mergeCell ref="A56:B56"/>
    <mergeCell ref="A57:B57"/>
    <mergeCell ref="A58:B58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  <pageSetUpPr autoPageBreaks="0"/>
  </sheetPr>
  <dimension ref="A1:AK67"/>
  <sheetViews>
    <sheetView tabSelected="1" view="pageBreakPreview" zoomScale="90" zoomScaleNormal="90" zoomScaleSheetLayoutView="90" zoomScalePageLayoutView="90" workbookViewId="0">
      <selection activeCell="P42" sqref="P42"/>
    </sheetView>
  </sheetViews>
  <sheetFormatPr baseColWidth="10" defaultColWidth="10.85546875" defaultRowHeight="12.75" x14ac:dyDescent="0.25"/>
  <cols>
    <col min="1" max="1" width="14" style="38" customWidth="1"/>
    <col min="2" max="2" width="8.140625" style="38" bestFit="1" customWidth="1"/>
    <col min="3" max="3" width="8.28515625" style="38" customWidth="1"/>
    <col min="4" max="4" width="10.28515625" style="38" customWidth="1"/>
    <col min="5" max="5" width="8.5703125" style="61" customWidth="1"/>
    <col min="6" max="6" width="8.140625" style="38" customWidth="1"/>
    <col min="7" max="7" width="8.28515625" style="38" customWidth="1"/>
    <col min="8" max="8" width="7.140625" style="38" customWidth="1"/>
    <col min="9" max="9" width="6.7109375" style="38" bestFit="1" customWidth="1"/>
    <col min="10" max="11" width="8.28515625" style="38" bestFit="1" customWidth="1"/>
    <col min="12" max="12" width="8" style="38" customWidth="1"/>
    <col min="13" max="13" width="6.28515625" style="38" customWidth="1"/>
    <col min="14" max="14" width="0.28515625" style="38" hidden="1" customWidth="1"/>
    <col min="15" max="15" width="9.5703125" style="38" customWidth="1"/>
    <col min="16" max="16" width="8.140625" style="38" customWidth="1"/>
    <col min="17" max="17" width="9" style="62" bestFit="1" customWidth="1"/>
    <col min="18" max="18" width="8.42578125" style="62" customWidth="1"/>
    <col min="19" max="19" width="7.42578125" style="38" bestFit="1" customWidth="1"/>
    <col min="20" max="20" width="10.85546875" style="38" customWidth="1"/>
    <col min="21" max="21" width="10.7109375" style="38" customWidth="1"/>
    <col min="22" max="22" width="9.42578125" style="38" customWidth="1"/>
    <col min="23" max="23" width="8" style="38" customWidth="1"/>
    <col min="24" max="24" width="8.28515625" style="38" customWidth="1"/>
    <col min="25" max="25" width="7.5703125" style="38" customWidth="1"/>
    <col min="26" max="26" width="6.42578125" style="38" customWidth="1"/>
    <col min="27" max="31" width="7.42578125" style="38" customWidth="1"/>
    <col min="32" max="32" width="8.7109375" style="38" customWidth="1"/>
    <col min="33" max="33" width="13.140625" style="38" hidden="1" customWidth="1"/>
    <col min="34" max="34" width="9" style="38" bestFit="1" customWidth="1"/>
    <col min="35" max="35" width="9.28515625" style="34" bestFit="1" customWidth="1"/>
    <col min="36" max="16384" width="10.85546875" style="38"/>
  </cols>
  <sheetData>
    <row r="1" spans="1:37" ht="18" x14ac:dyDescent="0.25">
      <c r="A1" s="720" t="s">
        <v>1238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  <c r="S1" s="720"/>
      <c r="T1" s="720"/>
      <c r="U1" s="720"/>
      <c r="V1" s="720"/>
      <c r="W1" s="720"/>
      <c r="X1" s="720"/>
      <c r="Y1" s="720"/>
      <c r="Z1" s="720"/>
      <c r="AA1" s="720"/>
      <c r="AB1" s="720"/>
      <c r="AC1" s="720"/>
      <c r="AD1" s="720"/>
      <c r="AE1" s="720"/>
      <c r="AF1" s="720"/>
      <c r="AG1" s="720"/>
      <c r="AH1" s="720"/>
      <c r="AI1" s="720"/>
    </row>
    <row r="2" spans="1:37" x14ac:dyDescent="0.25">
      <c r="A2" s="721" t="s">
        <v>834</v>
      </c>
      <c r="B2" s="722"/>
      <c r="C2" s="722"/>
      <c r="D2" s="723"/>
      <c r="E2" s="440"/>
      <c r="F2" s="450"/>
      <c r="G2" s="441"/>
      <c r="H2" s="442"/>
      <c r="I2" s="442"/>
      <c r="J2" s="442"/>
      <c r="K2" s="442"/>
      <c r="L2" s="442"/>
      <c r="M2" s="442"/>
      <c r="N2" s="442"/>
      <c r="O2" s="442"/>
      <c r="P2" s="442"/>
      <c r="Q2" s="349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</row>
    <row r="3" spans="1:37" x14ac:dyDescent="0.25">
      <c r="A3" s="717" t="s">
        <v>855</v>
      </c>
      <c r="B3" s="718"/>
      <c r="C3" s="319">
        <v>1183</v>
      </c>
      <c r="D3" s="40" t="s">
        <v>858</v>
      </c>
      <c r="E3" s="439"/>
      <c r="F3" s="440"/>
      <c r="G3" s="441"/>
      <c r="H3" s="442"/>
      <c r="I3" s="724">
        <f>+O3+1753</f>
        <v>7590</v>
      </c>
      <c r="J3" s="724"/>
      <c r="K3" s="442"/>
      <c r="L3" s="442"/>
      <c r="M3" s="442"/>
      <c r="N3" s="442"/>
      <c r="O3" s="724">
        <v>5837</v>
      </c>
      <c r="P3" s="724"/>
      <c r="Q3" s="349"/>
      <c r="R3" s="349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J3" s="34"/>
      <c r="AK3" s="34"/>
    </row>
    <row r="4" spans="1:37" x14ac:dyDescent="0.25">
      <c r="A4" s="717" t="s">
        <v>832</v>
      </c>
      <c r="B4" s="718"/>
      <c r="C4" s="485">
        <v>3.79</v>
      </c>
      <c r="D4" s="40" t="s">
        <v>833</v>
      </c>
      <c r="E4" s="443"/>
      <c r="F4" s="440"/>
      <c r="G4" s="441"/>
      <c r="H4" s="442"/>
      <c r="I4" s="719">
        <v>4.2699999999999996</v>
      </c>
      <c r="J4" s="719"/>
      <c r="K4" s="442"/>
      <c r="L4" s="442"/>
      <c r="M4" s="442"/>
      <c r="N4" s="442"/>
      <c r="O4" s="719">
        <v>5</v>
      </c>
      <c r="P4" s="719"/>
      <c r="Q4" s="349"/>
      <c r="R4" s="349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J4" s="34"/>
      <c r="AK4" s="34"/>
    </row>
    <row r="5" spans="1:37" x14ac:dyDescent="0.25">
      <c r="A5" s="725" t="s">
        <v>1218</v>
      </c>
      <c r="B5" s="726"/>
      <c r="C5" s="318">
        <f>+C3*C4</f>
        <v>4483.57</v>
      </c>
      <c r="D5" s="33" t="s">
        <v>857</v>
      </c>
      <c r="E5" s="444">
        <v>2016</v>
      </c>
      <c r="F5" s="445">
        <v>2026</v>
      </c>
      <c r="G5" s="445">
        <v>2036</v>
      </c>
      <c r="H5" s="442"/>
      <c r="I5" s="719">
        <f>+I3*I4</f>
        <v>32409.299999999996</v>
      </c>
      <c r="J5" s="719"/>
      <c r="K5" s="442"/>
      <c r="L5" s="442"/>
      <c r="M5" s="442"/>
      <c r="N5" s="442"/>
      <c r="O5" s="719">
        <f>+O3*O4</f>
        <v>29185</v>
      </c>
      <c r="P5" s="719"/>
      <c r="Q5" s="349"/>
      <c r="R5" s="349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J5" s="34"/>
      <c r="AK5" s="34"/>
    </row>
    <row r="6" spans="1:37" x14ac:dyDescent="0.25">
      <c r="A6" s="717" t="s">
        <v>856</v>
      </c>
      <c r="B6" s="718"/>
      <c r="C6" s="39">
        <v>2.06</v>
      </c>
      <c r="D6" s="44" t="s">
        <v>888</v>
      </c>
      <c r="E6" s="444"/>
      <c r="F6" s="446"/>
      <c r="G6" s="446"/>
      <c r="H6" s="442"/>
      <c r="I6" s="727">
        <v>2.85</v>
      </c>
      <c r="J6" s="727"/>
      <c r="K6" s="442"/>
      <c r="L6" s="442"/>
      <c r="M6" s="442"/>
      <c r="N6" s="442"/>
      <c r="O6" s="727">
        <v>2.2000000000000002</v>
      </c>
      <c r="P6" s="727"/>
      <c r="Q6" s="349"/>
      <c r="R6" s="349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J6" s="34"/>
      <c r="AK6" s="34"/>
    </row>
    <row r="7" spans="1:37" ht="12.75" customHeight="1" x14ac:dyDescent="0.25">
      <c r="A7" s="725" t="s">
        <v>1217</v>
      </c>
      <c r="B7" s="726"/>
      <c r="C7" s="317">
        <f>C5*(1+C6/100)^(2040-2020)</f>
        <v>6741.1693035137123</v>
      </c>
      <c r="D7" s="33" t="s">
        <v>829</v>
      </c>
      <c r="E7" s="447">
        <f>(I3*I4)*(1+$C$6/100)^(E5-2016)</f>
        <v>32409.299999999996</v>
      </c>
      <c r="F7" s="447">
        <f>(I3*I4)*(1+$C$6/100)^(F5-2016)</f>
        <v>39739.764660486013</v>
      </c>
      <c r="G7" s="447">
        <f>(I3*I4)*(1+$C$6/100)^(G5-2016)</f>
        <v>48728.263037795092</v>
      </c>
      <c r="H7" s="442"/>
      <c r="I7" s="719">
        <f>I5*(1+I6/100)^(2034-2014)</f>
        <v>56853.286063001338</v>
      </c>
      <c r="J7" s="719"/>
      <c r="K7" s="442"/>
      <c r="L7" s="442"/>
      <c r="M7" s="442"/>
      <c r="N7" s="442"/>
      <c r="O7" s="719">
        <f>O5*(1+O6/100)^(2034-2014)</f>
        <v>45100.111296896976</v>
      </c>
      <c r="P7" s="719"/>
      <c r="Q7" s="349"/>
      <c r="R7" s="349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J7" s="34"/>
      <c r="AK7" s="34"/>
    </row>
    <row r="8" spans="1:37" ht="12.75" customHeight="1" x14ac:dyDescent="0.25">
      <c r="A8" s="725" t="s">
        <v>853</v>
      </c>
      <c r="B8" s="726"/>
      <c r="C8" s="46">
        <v>220</v>
      </c>
      <c r="D8" s="48" t="s">
        <v>827</v>
      </c>
      <c r="E8" s="444"/>
      <c r="F8" s="446"/>
      <c r="G8" s="446"/>
      <c r="H8" s="442"/>
      <c r="I8" s="727">
        <v>220</v>
      </c>
      <c r="J8" s="727"/>
      <c r="K8" s="442"/>
      <c r="L8" s="442"/>
      <c r="M8" s="442"/>
      <c r="N8" s="442"/>
      <c r="O8" s="727">
        <v>180</v>
      </c>
      <c r="P8" s="727"/>
      <c r="Q8" s="349"/>
      <c r="R8" s="349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J8" s="34"/>
      <c r="AK8" s="34"/>
    </row>
    <row r="9" spans="1:37" ht="12.75" customHeight="1" x14ac:dyDescent="0.25">
      <c r="A9" s="725" t="s">
        <v>819</v>
      </c>
      <c r="B9" s="726"/>
      <c r="C9" s="46">
        <f>C7*C8/86400</f>
        <v>17.165014430243247</v>
      </c>
      <c r="D9" s="48" t="s">
        <v>828</v>
      </c>
      <c r="E9" s="448">
        <f>E7*C8/86400</f>
        <v>82.523680555555543</v>
      </c>
      <c r="F9" s="448">
        <f>F7*C8/86400</f>
        <v>101.18921557068198</v>
      </c>
      <c r="G9" s="448">
        <f>G7*C8/86400</f>
        <v>124.07659569808935</v>
      </c>
      <c r="H9" s="442"/>
      <c r="I9" s="727">
        <f>I7*I8/86400</f>
        <v>144.76531173449416</v>
      </c>
      <c r="J9" s="727"/>
      <c r="K9" s="442"/>
      <c r="L9" s="442"/>
      <c r="M9" s="442"/>
      <c r="N9" s="442"/>
      <c r="O9" s="727">
        <f>O7*O8/86400</f>
        <v>93.958565201868709</v>
      </c>
      <c r="P9" s="727"/>
      <c r="Q9" s="349"/>
      <c r="R9" s="349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J9" s="34"/>
      <c r="AK9" s="34"/>
    </row>
    <row r="10" spans="1:37" ht="12.75" customHeight="1" x14ac:dyDescent="0.25">
      <c r="A10" s="725" t="s">
        <v>825</v>
      </c>
      <c r="B10" s="726"/>
      <c r="C10" s="46">
        <v>0</v>
      </c>
      <c r="D10" s="48" t="s">
        <v>888</v>
      </c>
      <c r="E10" s="486"/>
      <c r="F10" s="348"/>
      <c r="G10" s="42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</row>
    <row r="11" spans="1:37" ht="12.75" customHeight="1" x14ac:dyDescent="0.25">
      <c r="A11" s="725" t="s">
        <v>826</v>
      </c>
      <c r="B11" s="726"/>
      <c r="C11" s="46">
        <f>C9/(1-C10)</f>
        <v>17.165014430243247</v>
      </c>
      <c r="D11" s="48" t="s">
        <v>828</v>
      </c>
      <c r="E11" s="41"/>
      <c r="F11" s="348"/>
      <c r="G11" s="42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</row>
    <row r="12" spans="1:37" ht="12.75" customHeight="1" x14ac:dyDescent="0.25">
      <c r="A12" s="725" t="s">
        <v>820</v>
      </c>
      <c r="B12" s="726"/>
      <c r="C12" s="46">
        <v>1.3</v>
      </c>
      <c r="D12" s="48"/>
      <c r="E12" s="41"/>
      <c r="F12" s="348"/>
      <c r="G12" s="42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</row>
    <row r="13" spans="1:37" ht="12.75" customHeight="1" x14ac:dyDescent="0.25">
      <c r="A13" s="725" t="s">
        <v>821</v>
      </c>
      <c r="B13" s="726"/>
      <c r="C13" s="46">
        <f>C12*C11</f>
        <v>22.314518759316222</v>
      </c>
      <c r="D13" s="48" t="s">
        <v>828</v>
      </c>
      <c r="E13" s="41"/>
      <c r="F13" s="348"/>
      <c r="G13" s="461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</row>
    <row r="14" spans="1:37" ht="12.75" customHeight="1" x14ac:dyDescent="0.25">
      <c r="A14" s="725" t="s">
        <v>822</v>
      </c>
      <c r="B14" s="726"/>
      <c r="C14" s="46">
        <v>2.2000000000000002</v>
      </c>
      <c r="D14" s="48"/>
      <c r="E14" s="41"/>
      <c r="F14" s="348"/>
      <c r="G14" s="42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</row>
    <row r="15" spans="1:37" ht="12.75" customHeight="1" x14ac:dyDescent="0.25">
      <c r="A15" s="725" t="s">
        <v>823</v>
      </c>
      <c r="B15" s="726"/>
      <c r="C15" s="46">
        <f>C14*C11</f>
        <v>37.763031746535148</v>
      </c>
      <c r="D15" s="48" t="s">
        <v>828</v>
      </c>
      <c r="E15" s="41"/>
      <c r="F15" s="348"/>
      <c r="G15" s="42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</row>
    <row r="16" spans="1:37" ht="12.75" customHeight="1" x14ac:dyDescent="0.25">
      <c r="A16" s="725" t="s">
        <v>835</v>
      </c>
      <c r="B16" s="726"/>
      <c r="C16" s="46">
        <v>0.8</v>
      </c>
      <c r="D16" s="48"/>
      <c r="E16" s="41"/>
      <c r="F16" s="348"/>
      <c r="G16" s="42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</row>
    <row r="17" spans="1:35" ht="12.75" customHeight="1" x14ac:dyDescent="0.25">
      <c r="A17" s="725" t="s">
        <v>824</v>
      </c>
      <c r="B17" s="726"/>
      <c r="C17" s="46">
        <f>C16*C15</f>
        <v>30.210425397228121</v>
      </c>
      <c r="D17" s="48" t="s">
        <v>828</v>
      </c>
      <c r="E17" s="41"/>
      <c r="F17" s="348"/>
      <c r="G17" s="42"/>
      <c r="H17" s="349"/>
      <c r="I17" s="349"/>
      <c r="J17" s="349"/>
      <c r="K17" s="349"/>
      <c r="L17" s="349"/>
      <c r="M17" s="349"/>
      <c r="N17" s="349"/>
      <c r="O17" s="349"/>
      <c r="P17" s="349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</row>
    <row r="18" spans="1:35" ht="12.75" customHeight="1" x14ac:dyDescent="0.25">
      <c r="A18" s="725" t="s">
        <v>831</v>
      </c>
      <c r="B18" s="726"/>
      <c r="C18" s="517">
        <f>C17/C7</f>
        <v>4.4814814814814821E-3</v>
      </c>
      <c r="D18" s="48" t="s">
        <v>830</v>
      </c>
      <c r="E18" s="49"/>
      <c r="F18" s="325"/>
      <c r="G18" s="266"/>
      <c r="H18" s="267"/>
      <c r="I18" s="267"/>
      <c r="J18" s="34"/>
      <c r="K18" s="267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</row>
    <row r="19" spans="1:35" ht="12.75" customHeight="1" x14ac:dyDescent="0.25">
      <c r="A19" s="725" t="s">
        <v>876</v>
      </c>
      <c r="B19" s="726"/>
      <c r="C19" s="517">
        <f>0.5*((SUM(6612.403)/1000))</f>
        <v>3.3062015000000002</v>
      </c>
      <c r="D19" s="48" t="s">
        <v>1086</v>
      </c>
      <c r="E19" s="49"/>
      <c r="F19" s="325"/>
      <c r="G19" s="266"/>
      <c r="H19" s="267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</row>
    <row r="20" spans="1:35" ht="12.75" customHeight="1" x14ac:dyDescent="0.25">
      <c r="A20" s="725" t="s">
        <v>1325</v>
      </c>
      <c r="B20" s="726"/>
      <c r="C20" s="517">
        <f>C17*0.05</f>
        <v>1.5105212698614061</v>
      </c>
      <c r="D20" s="48" t="s">
        <v>1086</v>
      </c>
      <c r="E20" s="49"/>
      <c r="F20" s="325"/>
      <c r="G20" s="266"/>
      <c r="H20" s="267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</row>
    <row r="21" spans="1:35" x14ac:dyDescent="0.25">
      <c r="A21" s="717" t="s">
        <v>837</v>
      </c>
      <c r="B21" s="718"/>
      <c r="C21" s="39">
        <f>+ROUND(C17+C19+C20,2)</f>
        <v>35.03</v>
      </c>
      <c r="D21" s="40" t="s">
        <v>840</v>
      </c>
      <c r="E21" s="41"/>
      <c r="F21" s="35"/>
      <c r="G21" s="43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</row>
    <row r="22" spans="1:35" x14ac:dyDescent="0.25">
      <c r="A22" s="725" t="s">
        <v>831</v>
      </c>
      <c r="B22" s="726"/>
      <c r="C22" s="676">
        <f>C21/C3</f>
        <v>2.9611158072696535E-2</v>
      </c>
      <c r="D22" s="48" t="s">
        <v>859</v>
      </c>
      <c r="E22" s="49"/>
      <c r="F22" s="35"/>
      <c r="G22" s="43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</row>
    <row r="23" spans="1:35" ht="13.5" thickBot="1" x14ac:dyDescent="0.3">
      <c r="A23" s="45"/>
      <c r="B23" s="45"/>
      <c r="C23" s="45"/>
      <c r="D23" s="45"/>
      <c r="E23" s="51"/>
      <c r="F23" s="43"/>
      <c r="G23" s="43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</row>
    <row r="24" spans="1:35" ht="23.25" customHeight="1" x14ac:dyDescent="0.25">
      <c r="A24" s="728" t="s">
        <v>877</v>
      </c>
      <c r="B24" s="730" t="s">
        <v>841</v>
      </c>
      <c r="C24" s="731"/>
      <c r="D24" s="750" t="s">
        <v>883</v>
      </c>
      <c r="E24" s="751"/>
      <c r="F24" s="741" t="s">
        <v>842</v>
      </c>
      <c r="G24" s="742"/>
      <c r="H24" s="743"/>
      <c r="I24" s="744" t="s">
        <v>844</v>
      </c>
      <c r="J24" s="745"/>
      <c r="K24" s="746"/>
      <c r="L24" s="747"/>
      <c r="M24" s="748"/>
      <c r="N24" s="748"/>
      <c r="O24" s="749"/>
      <c r="P24" s="737" t="s">
        <v>882</v>
      </c>
      <c r="Q24" s="735"/>
      <c r="R24" s="736"/>
      <c r="S24" s="737" t="s">
        <v>881</v>
      </c>
      <c r="T24" s="735"/>
      <c r="U24" s="943"/>
      <c r="V24" s="943"/>
      <c r="W24" s="736"/>
      <c r="X24" s="737" t="s">
        <v>41</v>
      </c>
      <c r="Y24" s="735"/>
      <c r="Z24" s="735"/>
      <c r="AA24" s="735"/>
      <c r="AB24" s="735"/>
      <c r="AC24" s="735"/>
      <c r="AD24" s="735"/>
      <c r="AE24" s="736"/>
      <c r="AF24" s="734" t="s">
        <v>880</v>
      </c>
      <c r="AG24" s="735"/>
      <c r="AH24" s="735"/>
      <c r="AI24" s="736"/>
    </row>
    <row r="25" spans="1:35" ht="49.5" customHeight="1" thickBot="1" x14ac:dyDescent="0.3">
      <c r="A25" s="729"/>
      <c r="B25" s="732"/>
      <c r="C25" s="733"/>
      <c r="D25" s="259" t="s">
        <v>884</v>
      </c>
      <c r="E25" s="260" t="s">
        <v>1091</v>
      </c>
      <c r="F25" s="261" t="s">
        <v>878</v>
      </c>
      <c r="G25" s="262" t="s">
        <v>843</v>
      </c>
      <c r="H25" s="263" t="s">
        <v>879</v>
      </c>
      <c r="I25" s="264" t="s">
        <v>878</v>
      </c>
      <c r="J25" s="262" t="s">
        <v>845</v>
      </c>
      <c r="K25" s="263" t="s">
        <v>879</v>
      </c>
      <c r="L25" s="264" t="s">
        <v>846</v>
      </c>
      <c r="M25" s="262" t="s">
        <v>25</v>
      </c>
      <c r="N25" s="262" t="s">
        <v>26</v>
      </c>
      <c r="O25" s="263" t="s">
        <v>818</v>
      </c>
      <c r="P25" s="264" t="s">
        <v>886</v>
      </c>
      <c r="Q25" s="262" t="s">
        <v>847</v>
      </c>
      <c r="R25" s="263" t="s">
        <v>848</v>
      </c>
      <c r="S25" s="264" t="s">
        <v>854</v>
      </c>
      <c r="T25" s="262" t="s">
        <v>1227</v>
      </c>
      <c r="U25" s="262" t="s">
        <v>1228</v>
      </c>
      <c r="V25" s="520" t="s">
        <v>1222</v>
      </c>
      <c r="W25" s="263" t="s">
        <v>890</v>
      </c>
      <c r="X25" s="264" t="s">
        <v>850</v>
      </c>
      <c r="Y25" s="262" t="s">
        <v>51</v>
      </c>
      <c r="Z25" s="262" t="s">
        <v>851</v>
      </c>
      <c r="AA25" s="262" t="s">
        <v>42</v>
      </c>
      <c r="AB25" s="262" t="s">
        <v>43</v>
      </c>
      <c r="AC25" s="262" t="s">
        <v>44</v>
      </c>
      <c r="AD25" s="262" t="s">
        <v>53</v>
      </c>
      <c r="AE25" s="263" t="s">
        <v>45</v>
      </c>
      <c r="AF25" s="265" t="s">
        <v>52</v>
      </c>
      <c r="AG25" s="262" t="s">
        <v>817</v>
      </c>
      <c r="AH25" s="262" t="s">
        <v>852</v>
      </c>
      <c r="AI25" s="263" t="s">
        <v>54</v>
      </c>
    </row>
    <row r="26" spans="1:35" s="100" customFormat="1" ht="15" customHeight="1" thickBot="1" x14ac:dyDescent="0.3">
      <c r="A26" s="324"/>
      <c r="B26" s="326"/>
      <c r="C26" s="326"/>
      <c r="D26" s="101"/>
      <c r="E26" s="101"/>
      <c r="F26" s="102"/>
      <c r="G26" s="103"/>
      <c r="H26" s="103"/>
      <c r="I26" s="102"/>
      <c r="J26" s="103"/>
      <c r="K26" s="103"/>
      <c r="L26" s="102"/>
      <c r="M26" s="101"/>
      <c r="N26" s="102"/>
      <c r="O26" s="327"/>
      <c r="P26" s="101"/>
      <c r="Q26" s="102"/>
      <c r="R26" s="328"/>
      <c r="S26" s="329"/>
      <c r="T26" s="102"/>
      <c r="U26" s="343"/>
      <c r="V26" s="102"/>
      <c r="W26" s="102"/>
      <c r="X26" s="101"/>
      <c r="Y26" s="101"/>
      <c r="Z26" s="101"/>
      <c r="AA26" s="103"/>
      <c r="AB26" s="103"/>
      <c r="AC26" s="332"/>
      <c r="AD26" s="103"/>
      <c r="AE26" s="103"/>
      <c r="AF26" s="102"/>
      <c r="AG26" s="330"/>
      <c r="AH26" s="102"/>
      <c r="AI26" s="331"/>
    </row>
    <row r="27" spans="1:35" s="436" customFormat="1" ht="26.25" customHeight="1" thickBot="1" x14ac:dyDescent="0.3">
      <c r="A27" s="940" t="s">
        <v>1370</v>
      </c>
      <c r="B27" s="499" t="s">
        <v>1087</v>
      </c>
      <c r="C27" s="500" t="s">
        <v>1088</v>
      </c>
      <c r="D27" s="501">
        <v>5</v>
      </c>
      <c r="E27" s="502">
        <f>D27</f>
        <v>5</v>
      </c>
      <c r="F27" s="512">
        <v>1.2</v>
      </c>
      <c r="G27" s="504">
        <f t="shared" ref="G27:G31" si="0">+H27-F27</f>
        <v>2.7889999999999997</v>
      </c>
      <c r="H27" s="505">
        <v>3.9889999999999999</v>
      </c>
      <c r="I27" s="506">
        <v>1.4</v>
      </c>
      <c r="J27" s="504">
        <f t="shared" ref="J27:J32" si="1">+K27-I27</f>
        <v>2.5060000000000002</v>
      </c>
      <c r="K27" s="505">
        <v>3.9060000000000001</v>
      </c>
      <c r="L27" s="512">
        <v>0.497</v>
      </c>
      <c r="M27" s="507" t="s">
        <v>30</v>
      </c>
      <c r="N27" s="508">
        <v>8.9999999999999993E-3</v>
      </c>
      <c r="O27" s="515">
        <v>56.883000000000003</v>
      </c>
      <c r="P27" s="501">
        <v>200</v>
      </c>
      <c r="Q27" s="506">
        <f>VLOOKUP(P27,Data!A$24:F$35,3)</f>
        <v>185.2</v>
      </c>
      <c r="R27" s="523">
        <f t="shared" ref="R27:R32" si="2">+Q27/1000</f>
        <v>0.18519999999999998</v>
      </c>
      <c r="S27" s="509">
        <f t="shared" ref="S27:S32" si="3">+V27/1000</f>
        <v>1.4805579036348269E-4</v>
      </c>
      <c r="T27" s="522">
        <f>C22*E27</f>
        <v>0.14805579036348268</v>
      </c>
      <c r="U27" s="521">
        <v>0</v>
      </c>
      <c r="V27" s="519">
        <f t="shared" ref="V27:V30" si="4">T27+U27</f>
        <v>0.14805579036348268</v>
      </c>
      <c r="W27" s="510">
        <f t="shared" ref="W27:W32" si="5">+IF(V27&lt;1.5,1.5,V27)</f>
        <v>1.5</v>
      </c>
      <c r="X27" s="501">
        <f t="shared" ref="X27:X32" si="6">+Y27*(PI()*(R27^2)/4)*1000</f>
        <v>24.487100731111504</v>
      </c>
      <c r="Y27" s="507">
        <f t="shared" ref="Y27:Y32" si="7">(R27/4)^(2/3)*SQRT(L27/100)/0.01</f>
        <v>0.90900342944771895</v>
      </c>
      <c r="Z27" s="511">
        <f t="shared" ref="Z27:Z32" si="8">1000*L27/100*R27/4</f>
        <v>0.23011099999999995</v>
      </c>
      <c r="AA27" s="512">
        <f t="shared" ref="AA27:AA32" si="9">ROUND(W27/X27,2)</f>
        <v>0.06</v>
      </c>
      <c r="AB27" s="504">
        <f>VLOOKUP($AA27,Relaciones!$A$4:$E$106,2)</f>
        <v>0.47299999999999998</v>
      </c>
      <c r="AC27" s="504">
        <f>VLOOKUP($AA27,Relaciones!$A$4:$E$106,3)</f>
        <v>0.19600000000000001</v>
      </c>
      <c r="AD27" s="504">
        <f>VLOOKUP($AA27,Relaciones!$A$4:$E$106,4)</f>
        <v>0.48099999999999998</v>
      </c>
      <c r="AE27" s="505">
        <f>VLOOKUP($AA27,Relaciones!$A$4:$E$106,5)</f>
        <v>0.128</v>
      </c>
      <c r="AF27" s="503">
        <f t="shared" ref="AF27:AF32" si="10">ROUND(AB27*Y27,2)</f>
        <v>0.43</v>
      </c>
      <c r="AG27" s="513" t="str">
        <f t="shared" ref="AG27:AG32" si="11">+IF(AF27&lt;0.56,"NO CUMPLE","CUMPLE")</f>
        <v>NO CUMPLE</v>
      </c>
      <c r="AH27" s="508">
        <f>ROUND((1000*(R27/4*AD27)*L27/100),2)</f>
        <v>0.11</v>
      </c>
      <c r="AI27" s="514" t="str">
        <f>+IF(AH27&lt;0.1, "NO CUMPLE", "OK")</f>
        <v>OK</v>
      </c>
    </row>
    <row r="28" spans="1:35" s="436" customFormat="1" ht="15.75" customHeight="1" thickBot="1" x14ac:dyDescent="0.3">
      <c r="A28" s="941"/>
      <c r="B28" s="499" t="str">
        <f>+C27</f>
        <v>BZ 02</v>
      </c>
      <c r="C28" s="500" t="s">
        <v>1215</v>
      </c>
      <c r="D28" s="501">
        <v>4</v>
      </c>
      <c r="E28" s="502">
        <f>D28+E27</f>
        <v>9</v>
      </c>
      <c r="F28" s="512">
        <v>1.4</v>
      </c>
      <c r="G28" s="504">
        <f t="shared" si="0"/>
        <v>2.5060000000000002</v>
      </c>
      <c r="H28" s="505">
        <v>3.9060000000000001</v>
      </c>
      <c r="I28" s="506">
        <v>1.65</v>
      </c>
      <c r="J28" s="504">
        <f t="shared" si="1"/>
        <v>2.1760000000000002</v>
      </c>
      <c r="K28" s="505">
        <v>3.8260000000000001</v>
      </c>
      <c r="L28" s="512">
        <v>0.58099999999999996</v>
      </c>
      <c r="M28" s="507" t="s">
        <v>30</v>
      </c>
      <c r="N28" s="508">
        <v>8.9999999999999993E-3</v>
      </c>
      <c r="O28" s="515">
        <v>56.883000000000003</v>
      </c>
      <c r="P28" s="501">
        <v>200</v>
      </c>
      <c r="Q28" s="506">
        <f>VLOOKUP(P28,Data!A$24:F$35,3)</f>
        <v>185.2</v>
      </c>
      <c r="R28" s="523">
        <f t="shared" si="2"/>
        <v>0.18519999999999998</v>
      </c>
      <c r="S28" s="509">
        <f t="shared" si="3"/>
        <v>4.9364857080241701E-4</v>
      </c>
      <c r="T28" s="522">
        <f>E28*$C$22</f>
        <v>0.26650042265426882</v>
      </c>
      <c r="U28" s="521">
        <f>+'CAUDALES NO DOMICILIARIOS'!C15</f>
        <v>0.22714814814814815</v>
      </c>
      <c r="V28" s="519">
        <f t="shared" si="4"/>
        <v>0.49364857080241697</v>
      </c>
      <c r="W28" s="510">
        <f t="shared" si="5"/>
        <v>1.5</v>
      </c>
      <c r="X28" s="501">
        <f t="shared" si="6"/>
        <v>26.475687088637027</v>
      </c>
      <c r="Y28" s="507">
        <f t="shared" si="7"/>
        <v>0.98282318616750919</v>
      </c>
      <c r="Z28" s="511">
        <f t="shared" si="8"/>
        <v>0.26900299999999994</v>
      </c>
      <c r="AA28" s="512">
        <f t="shared" si="9"/>
        <v>0.06</v>
      </c>
      <c r="AB28" s="504">
        <f>VLOOKUP($AA28,Relaciones!$A$4:$E$106,2)</f>
        <v>0.47299999999999998</v>
      </c>
      <c r="AC28" s="504">
        <f>VLOOKUP($AA28,Relaciones!$A$4:$E$106,3)</f>
        <v>0.19600000000000001</v>
      </c>
      <c r="AD28" s="504">
        <f>VLOOKUP($AA28,Relaciones!$A$4:$E$106,4)</f>
        <v>0.48099999999999998</v>
      </c>
      <c r="AE28" s="505">
        <f>VLOOKUP($AA28,Relaciones!$A$4:$E$106,5)</f>
        <v>0.128</v>
      </c>
      <c r="AF28" s="503">
        <f t="shared" si="10"/>
        <v>0.46</v>
      </c>
      <c r="AG28" s="513" t="str">
        <f t="shared" si="11"/>
        <v>NO CUMPLE</v>
      </c>
      <c r="AH28" s="508">
        <f t="shared" ref="AH28:AH32" si="12">ROUND((1000*(R28/4*AD28)*L28/100),2)</f>
        <v>0.13</v>
      </c>
      <c r="AI28" s="514" t="str">
        <f t="shared" ref="AI28:AI32" si="13">+IF(AH28&lt;0.1, "NO CUMPLE", "OK")</f>
        <v>OK</v>
      </c>
    </row>
    <row r="29" spans="1:35" s="436" customFormat="1" ht="15.75" customHeight="1" thickBot="1" x14ac:dyDescent="0.3">
      <c r="A29" s="941"/>
      <c r="B29" s="499" t="str">
        <f>+C28</f>
        <v>BZ 03</v>
      </c>
      <c r="C29" s="500" t="s">
        <v>1089</v>
      </c>
      <c r="D29" s="501">
        <v>5</v>
      </c>
      <c r="E29" s="502">
        <f>D29+E28</f>
        <v>14</v>
      </c>
      <c r="F29" s="512">
        <v>1.65</v>
      </c>
      <c r="G29" s="504">
        <f t="shared" si="0"/>
        <v>2.1760000000000002</v>
      </c>
      <c r="H29" s="505">
        <v>3.8260000000000001</v>
      </c>
      <c r="I29" s="506">
        <v>1.9</v>
      </c>
      <c r="J29" s="504">
        <f t="shared" si="1"/>
        <v>1.8460000000000001</v>
      </c>
      <c r="K29" s="505">
        <v>3.746</v>
      </c>
      <c r="L29" s="512">
        <v>0.58099999999999996</v>
      </c>
      <c r="M29" s="507" t="s">
        <v>30</v>
      </c>
      <c r="N29" s="508">
        <v>8.9999999999999993E-3</v>
      </c>
      <c r="O29" s="515">
        <v>56.883000000000003</v>
      </c>
      <c r="P29" s="501">
        <v>200</v>
      </c>
      <c r="Q29" s="506">
        <f>VLOOKUP(P29,Data!A$24:F$35,3)</f>
        <v>185.2</v>
      </c>
      <c r="R29" s="523">
        <f t="shared" si="2"/>
        <v>0.18519999999999998</v>
      </c>
      <c r="S29" s="509">
        <f t="shared" si="3"/>
        <v>8.4170436116589968E-4</v>
      </c>
      <c r="T29" s="522">
        <f>E29*$C$22</f>
        <v>0.41455621301775147</v>
      </c>
      <c r="U29" s="521">
        <f>+'CAUDALES NO DOMICILIARIOS'!I15+U28</f>
        <v>0.42714814814814817</v>
      </c>
      <c r="V29" s="519">
        <f>T29+U29</f>
        <v>0.84170436116589964</v>
      </c>
      <c r="W29" s="510">
        <f t="shared" si="5"/>
        <v>1.5</v>
      </c>
      <c r="X29" s="501">
        <f t="shared" si="6"/>
        <v>26.475687088637027</v>
      </c>
      <c r="Y29" s="507">
        <f t="shared" si="7"/>
        <v>0.98282318616750919</v>
      </c>
      <c r="Z29" s="511">
        <f t="shared" si="8"/>
        <v>0.26900299999999994</v>
      </c>
      <c r="AA29" s="512">
        <f t="shared" si="9"/>
        <v>0.06</v>
      </c>
      <c r="AB29" s="504">
        <f>VLOOKUP($AA29,Relaciones!$A$4:$E$106,2)</f>
        <v>0.47299999999999998</v>
      </c>
      <c r="AC29" s="504">
        <f>VLOOKUP($AA29,Relaciones!$A$4:$E$106,3)</f>
        <v>0.19600000000000001</v>
      </c>
      <c r="AD29" s="504">
        <f>VLOOKUP($AA29,Relaciones!$A$4:$E$106,4)</f>
        <v>0.48099999999999998</v>
      </c>
      <c r="AE29" s="505">
        <f>VLOOKUP($AA29,Relaciones!$A$4:$E$106,5)</f>
        <v>0.128</v>
      </c>
      <c r="AF29" s="503">
        <f t="shared" si="10"/>
        <v>0.46</v>
      </c>
      <c r="AG29" s="513" t="str">
        <f t="shared" si="11"/>
        <v>NO CUMPLE</v>
      </c>
      <c r="AH29" s="508">
        <f t="shared" si="12"/>
        <v>0.13</v>
      </c>
      <c r="AI29" s="514" t="str">
        <f t="shared" si="13"/>
        <v>OK</v>
      </c>
    </row>
    <row r="30" spans="1:35" s="436" customFormat="1" ht="15.75" customHeight="1" thickBot="1" x14ac:dyDescent="0.3">
      <c r="A30" s="941"/>
      <c r="B30" s="499" t="str">
        <f>+C29</f>
        <v>BZ 04</v>
      </c>
      <c r="C30" s="500" t="s">
        <v>1090</v>
      </c>
      <c r="D30" s="501">
        <v>9</v>
      </c>
      <c r="E30" s="502">
        <f>D30+E29</f>
        <v>23</v>
      </c>
      <c r="F30" s="512">
        <v>1.9</v>
      </c>
      <c r="G30" s="504">
        <f t="shared" si="0"/>
        <v>1.8460000000000001</v>
      </c>
      <c r="H30" s="505">
        <v>3.746</v>
      </c>
      <c r="I30" s="506">
        <v>2.15</v>
      </c>
      <c r="J30" s="504">
        <f t="shared" si="1"/>
        <v>1.5150000000000001</v>
      </c>
      <c r="K30" s="505">
        <v>3.665</v>
      </c>
      <c r="L30" s="512">
        <v>0.58099999999999996</v>
      </c>
      <c r="M30" s="507" t="s">
        <v>30</v>
      </c>
      <c r="N30" s="508">
        <v>8.9999999999999993E-3</v>
      </c>
      <c r="O30" s="515">
        <v>56.883000000000003</v>
      </c>
      <c r="P30" s="501">
        <v>200</v>
      </c>
      <c r="Q30" s="506">
        <f>VLOOKUP(P30,Data!A$24:F$35,3)</f>
        <v>185.2</v>
      </c>
      <c r="R30" s="523">
        <f t="shared" si="2"/>
        <v>0.18519999999999998</v>
      </c>
      <c r="S30" s="509">
        <f t="shared" si="3"/>
        <v>1.1082047838201685E-3</v>
      </c>
      <c r="T30" s="522">
        <f>E30*$C$22</f>
        <v>0.68105663567202035</v>
      </c>
      <c r="U30" s="521">
        <f>+U29</f>
        <v>0.42714814814814817</v>
      </c>
      <c r="V30" s="519">
        <f t="shared" si="4"/>
        <v>1.1082047838201685</v>
      </c>
      <c r="W30" s="510">
        <f t="shared" si="5"/>
        <v>1.5</v>
      </c>
      <c r="X30" s="501">
        <f t="shared" si="6"/>
        <v>26.475687088637027</v>
      </c>
      <c r="Y30" s="507">
        <f t="shared" si="7"/>
        <v>0.98282318616750919</v>
      </c>
      <c r="Z30" s="511">
        <f t="shared" si="8"/>
        <v>0.26900299999999994</v>
      </c>
      <c r="AA30" s="512">
        <f t="shared" si="9"/>
        <v>0.06</v>
      </c>
      <c r="AB30" s="504">
        <f>VLOOKUP($AA30,Relaciones!$A$4:$E$106,2)</f>
        <v>0.47299999999999998</v>
      </c>
      <c r="AC30" s="504">
        <f>VLOOKUP($AA30,Relaciones!$A$4:$E$106,3)</f>
        <v>0.19600000000000001</v>
      </c>
      <c r="AD30" s="504">
        <f>VLOOKUP($AA30,Relaciones!$A$4:$E$106,4)</f>
        <v>0.48099999999999998</v>
      </c>
      <c r="AE30" s="505">
        <f>VLOOKUP($AA30,Relaciones!$A$4:$E$106,5)</f>
        <v>0.128</v>
      </c>
      <c r="AF30" s="503">
        <f t="shared" si="10"/>
        <v>0.46</v>
      </c>
      <c r="AG30" s="513" t="str">
        <f t="shared" si="11"/>
        <v>NO CUMPLE</v>
      </c>
      <c r="AH30" s="508">
        <f t="shared" si="12"/>
        <v>0.13</v>
      </c>
      <c r="AI30" s="514" t="str">
        <f t="shared" si="13"/>
        <v>OK</v>
      </c>
    </row>
    <row r="31" spans="1:35" s="436" customFormat="1" ht="15.75" customHeight="1" thickBot="1" x14ac:dyDescent="0.3">
      <c r="A31" s="941"/>
      <c r="B31" s="499" t="str">
        <f>+C30</f>
        <v>BZ 05</v>
      </c>
      <c r="C31" s="500" t="s">
        <v>1216</v>
      </c>
      <c r="D31" s="501">
        <v>8</v>
      </c>
      <c r="E31" s="502">
        <f>D31+E30</f>
        <v>31</v>
      </c>
      <c r="F31" s="512">
        <v>2.15</v>
      </c>
      <c r="G31" s="504">
        <f t="shared" si="0"/>
        <v>1.5150000000000001</v>
      </c>
      <c r="H31" s="505">
        <v>3.665</v>
      </c>
      <c r="I31" s="506">
        <v>2.35</v>
      </c>
      <c r="J31" s="504">
        <f t="shared" si="1"/>
        <v>1.2349999999999999</v>
      </c>
      <c r="K31" s="505">
        <v>3.585</v>
      </c>
      <c r="L31" s="512">
        <v>0.49299999999999999</v>
      </c>
      <c r="M31" s="507" t="s">
        <v>30</v>
      </c>
      <c r="N31" s="508">
        <v>8.9999999999999993E-3</v>
      </c>
      <c r="O31" s="515">
        <v>56.883000000000003</v>
      </c>
      <c r="P31" s="501">
        <v>200</v>
      </c>
      <c r="Q31" s="506">
        <f>VLOOKUP(P31,Data!A$24:F$35,3)</f>
        <v>185.2</v>
      </c>
      <c r="R31" s="523">
        <f t="shared" si="2"/>
        <v>0.18519999999999998</v>
      </c>
      <c r="S31" s="509">
        <f t="shared" si="3"/>
        <v>1.6130940484017405E-3</v>
      </c>
      <c r="T31" s="522">
        <f>E31*$C$22</f>
        <v>0.91794590025359257</v>
      </c>
      <c r="U31" s="521">
        <f>+'CAUDALES NO DOMICILIARIOS'!C30+U30</f>
        <v>0.69514814814814818</v>
      </c>
      <c r="V31" s="519">
        <f>T31+U31</f>
        <v>1.6130940484017406</v>
      </c>
      <c r="W31" s="510">
        <f t="shared" si="5"/>
        <v>1.6130940484017406</v>
      </c>
      <c r="X31" s="501">
        <f t="shared" si="6"/>
        <v>24.388362019548641</v>
      </c>
      <c r="Y31" s="507">
        <f t="shared" si="7"/>
        <v>0.90533807810966294</v>
      </c>
      <c r="Z31" s="511">
        <f t="shared" si="8"/>
        <v>0.22825899999999996</v>
      </c>
      <c r="AA31" s="512">
        <f t="shared" si="9"/>
        <v>7.0000000000000007E-2</v>
      </c>
      <c r="AB31" s="504">
        <f>VLOOKUP($AA31,Relaciones!$A$4:$E$106,2)</f>
        <v>0.49199999999999999</v>
      </c>
      <c r="AC31" s="504">
        <f>VLOOKUP($AA31,Relaciones!$A$4:$E$106,3)</f>
        <v>0.21</v>
      </c>
      <c r="AD31" s="504">
        <f>VLOOKUP($AA31,Relaciones!$A$4:$E$106,4)</f>
        <v>0.51</v>
      </c>
      <c r="AE31" s="505">
        <f>VLOOKUP($AA31,Relaciones!$A$4:$E$106,5)</f>
        <v>0.14000000000000001</v>
      </c>
      <c r="AF31" s="503">
        <f t="shared" si="10"/>
        <v>0.45</v>
      </c>
      <c r="AG31" s="513" t="str">
        <f t="shared" si="11"/>
        <v>NO CUMPLE</v>
      </c>
      <c r="AH31" s="508">
        <f t="shared" si="12"/>
        <v>0.12</v>
      </c>
      <c r="AI31" s="514" t="str">
        <f t="shared" si="13"/>
        <v>OK</v>
      </c>
    </row>
    <row r="32" spans="1:35" s="436" customFormat="1" ht="15.75" customHeight="1" thickBot="1" x14ac:dyDescent="0.3">
      <c r="A32" s="942"/>
      <c r="B32" s="499" t="str">
        <f>+C31</f>
        <v>BZ 06</v>
      </c>
      <c r="C32" s="500" t="s">
        <v>1220</v>
      </c>
      <c r="D32" s="501">
        <v>0</v>
      </c>
      <c r="E32" s="502">
        <f>D32+E31</f>
        <v>31</v>
      </c>
      <c r="F32" s="512">
        <v>2.35</v>
      </c>
      <c r="G32" s="504">
        <f>+H32-F32</f>
        <v>1.2349999999999999</v>
      </c>
      <c r="H32" s="505">
        <v>3.585</v>
      </c>
      <c r="I32" s="518">
        <v>2.5</v>
      </c>
      <c r="J32" s="504">
        <f t="shared" si="1"/>
        <v>1.1280000000000001</v>
      </c>
      <c r="K32" s="505">
        <v>3.6280000000000001</v>
      </c>
      <c r="L32" s="512">
        <v>0.67500000000000004</v>
      </c>
      <c r="M32" s="507" t="s">
        <v>30</v>
      </c>
      <c r="N32" s="508">
        <v>8.9999999999999993E-3</v>
      </c>
      <c r="O32" s="515">
        <v>15.893000000000001</v>
      </c>
      <c r="P32" s="501">
        <v>200</v>
      </c>
      <c r="Q32" s="506">
        <f>VLOOKUP(P32,Data!A$24:F$35,3)</f>
        <v>185.2</v>
      </c>
      <c r="R32" s="523">
        <f t="shared" si="2"/>
        <v>0.18519999999999998</v>
      </c>
      <c r="S32" s="509">
        <f t="shared" si="3"/>
        <v>1.6130940484017405E-3</v>
      </c>
      <c r="T32" s="522">
        <f>E32*$C$22</f>
        <v>0.91794590025359257</v>
      </c>
      <c r="U32" s="521">
        <f>+U31</f>
        <v>0.69514814814814818</v>
      </c>
      <c r="V32" s="519">
        <f>T32+U32</f>
        <v>1.6130940484017406</v>
      </c>
      <c r="W32" s="510">
        <f t="shared" si="5"/>
        <v>1.6130940484017406</v>
      </c>
      <c r="X32" s="501">
        <f t="shared" si="6"/>
        <v>28.537180343594549</v>
      </c>
      <c r="Y32" s="507">
        <f t="shared" si="7"/>
        <v>1.0593493727143259</v>
      </c>
      <c r="Z32" s="511">
        <f t="shared" si="8"/>
        <v>0.31252499999999994</v>
      </c>
      <c r="AA32" s="512">
        <f t="shared" si="9"/>
        <v>0.06</v>
      </c>
      <c r="AB32" s="504">
        <f>VLOOKUP($AA32,Relaciones!$A$4:$E$106,2)</f>
        <v>0.47299999999999998</v>
      </c>
      <c r="AC32" s="504">
        <f>VLOOKUP($AA32,Relaciones!$A$4:$E$106,3)</f>
        <v>0.19600000000000001</v>
      </c>
      <c r="AD32" s="504">
        <f>VLOOKUP($AA32,Relaciones!$A$4:$E$106,4)</f>
        <v>0.48099999999999998</v>
      </c>
      <c r="AE32" s="505">
        <f>VLOOKUP($AA32,Relaciones!$A$4:$E$106,5)</f>
        <v>0.128</v>
      </c>
      <c r="AF32" s="503">
        <f t="shared" si="10"/>
        <v>0.5</v>
      </c>
      <c r="AG32" s="513" t="str">
        <f t="shared" si="11"/>
        <v>NO CUMPLE</v>
      </c>
      <c r="AH32" s="508">
        <f t="shared" si="12"/>
        <v>0.15</v>
      </c>
      <c r="AI32" s="514" t="str">
        <f t="shared" si="13"/>
        <v>OK</v>
      </c>
    </row>
    <row r="33" spans="1:36" s="333" customFormat="1" ht="13.5" thickBot="1" x14ac:dyDescent="0.3">
      <c r="A33" s="498"/>
      <c r="B33" s="341"/>
      <c r="C33" s="341"/>
      <c r="D33" s="342"/>
      <c r="E33" s="342"/>
      <c r="F33" s="343"/>
      <c r="G33" s="332"/>
      <c r="H33" s="332"/>
      <c r="I33" s="343"/>
      <c r="J33" s="332"/>
      <c r="K33" s="332"/>
      <c r="L33" s="343"/>
      <c r="M33" s="342"/>
      <c r="N33" s="343"/>
      <c r="O33" s="516"/>
      <c r="P33" s="342"/>
      <c r="Q33" s="343"/>
      <c r="R33" s="345"/>
      <c r="S33" s="338"/>
      <c r="T33" s="343"/>
      <c r="U33" s="343"/>
      <c r="V33" s="343"/>
      <c r="W33" s="343"/>
      <c r="X33" s="342"/>
      <c r="Y33" s="342"/>
      <c r="Z33" s="342"/>
      <c r="AA33" s="332"/>
      <c r="AB33" s="332"/>
      <c r="AC33" s="332"/>
      <c r="AD33" s="332"/>
      <c r="AE33" s="332"/>
      <c r="AF33" s="343"/>
      <c r="AG33" s="346"/>
      <c r="AH33" s="343"/>
      <c r="AI33" s="347"/>
    </row>
    <row r="34" spans="1:36" s="436" customFormat="1" ht="26.25" customHeight="1" thickBot="1" x14ac:dyDescent="0.3">
      <c r="A34" s="940" t="s">
        <v>1371</v>
      </c>
      <c r="B34" s="499" t="s">
        <v>1230</v>
      </c>
      <c r="C34" s="500" t="s">
        <v>1231</v>
      </c>
      <c r="D34" s="501">
        <v>5</v>
      </c>
      <c r="E34" s="502">
        <f>D34</f>
        <v>5</v>
      </c>
      <c r="F34" s="512">
        <v>1.2</v>
      </c>
      <c r="G34" s="504">
        <f>+H34-F34</f>
        <v>2.8019999999999996</v>
      </c>
      <c r="H34" s="505">
        <v>4.0019999999999998</v>
      </c>
      <c r="I34" s="506">
        <v>1.4</v>
      </c>
      <c r="J34" s="504">
        <f>+K34-I34</f>
        <v>2.5169999999999999</v>
      </c>
      <c r="K34" s="505">
        <v>3.9169999999999998</v>
      </c>
      <c r="L34" s="512">
        <v>0.5</v>
      </c>
      <c r="M34" s="507" t="s">
        <v>30</v>
      </c>
      <c r="N34" s="508">
        <v>8.9999999999999993E-3</v>
      </c>
      <c r="O34" s="515">
        <v>56.883000000000003</v>
      </c>
      <c r="P34" s="501">
        <v>200</v>
      </c>
      <c r="Q34" s="506">
        <f>VLOOKUP(P34,Data!A$24:F$35,3)</f>
        <v>185.2</v>
      </c>
      <c r="R34" s="523">
        <f t="shared" ref="R34:R39" si="14">+Q34/1000</f>
        <v>0.18519999999999998</v>
      </c>
      <c r="S34" s="509">
        <f t="shared" ref="S34:S39" si="15">+V34/1000</f>
        <v>1.5138912369681601E-4</v>
      </c>
      <c r="T34" s="522">
        <f>C22*E34</f>
        <v>0.14805579036348268</v>
      </c>
      <c r="U34" s="704">
        <f>+'CAUDALES NO DOMICILIARIOS'!C48</f>
        <v>3.3333333333333335E-3</v>
      </c>
      <c r="V34" s="519">
        <f t="shared" ref="V34:V35" si="16">T34+U34</f>
        <v>0.15138912369681601</v>
      </c>
      <c r="W34" s="510">
        <f t="shared" ref="W34:W39" si="17">+IF(V34&lt;1.5,1.5,V34)</f>
        <v>1.5</v>
      </c>
      <c r="X34" s="501">
        <f t="shared" ref="X34:X39" si="18">+Y34*(PI()*(R34^2)/4)*1000</f>
        <v>24.560894270768745</v>
      </c>
      <c r="Y34" s="507">
        <f t="shared" ref="Y34:Y39" si="19">(R34/4)^(2/3)*SQRT(L34/100)/0.01</f>
        <v>0.91174277296396844</v>
      </c>
      <c r="Z34" s="511">
        <f t="shared" ref="Z34:Z39" si="20">1000*L34/100*R34/4</f>
        <v>0.23149999999999998</v>
      </c>
      <c r="AA34" s="512">
        <f t="shared" ref="AA34:AA39" si="21">ROUND(W34/X34,2)</f>
        <v>0.06</v>
      </c>
      <c r="AB34" s="504">
        <f>VLOOKUP($AA34,Relaciones!$A$4:$E$106,2)</f>
        <v>0.47299999999999998</v>
      </c>
      <c r="AC34" s="504">
        <f>VLOOKUP($AA34,Relaciones!$A$4:$E$106,3)</f>
        <v>0.19600000000000001</v>
      </c>
      <c r="AD34" s="504">
        <f>VLOOKUP($AA34,Relaciones!$A$4:$E$106,4)</f>
        <v>0.48099999999999998</v>
      </c>
      <c r="AE34" s="505">
        <f>VLOOKUP($AA34,Relaciones!$A$4:$E$106,5)</f>
        <v>0.128</v>
      </c>
      <c r="AF34" s="503">
        <f t="shared" ref="AF34:AF39" si="22">ROUND(AB34*Y34,2)</f>
        <v>0.43</v>
      </c>
      <c r="AG34" s="513" t="str">
        <f t="shared" ref="AG34:AG39" si="23">+IF(AF34&lt;0.56,"NO CUMPLE","CUMPLE")</f>
        <v>NO CUMPLE</v>
      </c>
      <c r="AH34" s="508">
        <f t="shared" ref="AH34:AH39" si="24">ROUND((1000*(R34/4*AD34)*L34/100),2)</f>
        <v>0.11</v>
      </c>
      <c r="AI34" s="514" t="str">
        <f t="shared" ref="AI34:AI39" si="25">+IF(AH34&lt;0.1, "NO CUMPLE", "OK")</f>
        <v>OK</v>
      </c>
    </row>
    <row r="35" spans="1:36" s="436" customFormat="1" ht="15.75" customHeight="1" thickBot="1" x14ac:dyDescent="0.3">
      <c r="A35" s="941"/>
      <c r="B35" s="499" t="str">
        <f>+C34</f>
        <v>BZ 09</v>
      </c>
      <c r="C35" s="500" t="s">
        <v>1232</v>
      </c>
      <c r="D35" s="501">
        <v>8</v>
      </c>
      <c r="E35" s="502">
        <f>D35+E34</f>
        <v>13</v>
      </c>
      <c r="F35" s="512">
        <v>1.4</v>
      </c>
      <c r="G35" s="504">
        <f t="shared" ref="G35:G39" si="26">+H35-F35</f>
        <v>2.5169999999999999</v>
      </c>
      <c r="H35" s="505">
        <v>3.9169999999999998</v>
      </c>
      <c r="I35" s="506">
        <v>1.65</v>
      </c>
      <c r="J35" s="504">
        <f t="shared" ref="J35:J39" si="27">+K35-I35</f>
        <v>2.1800000000000002</v>
      </c>
      <c r="K35" s="505">
        <v>3.83</v>
      </c>
      <c r="L35" s="512">
        <v>0.59199999999999997</v>
      </c>
      <c r="M35" s="507" t="s">
        <v>30</v>
      </c>
      <c r="N35" s="508">
        <v>8.9999999999999993E-3</v>
      </c>
      <c r="O35" s="515">
        <v>56.883000000000003</v>
      </c>
      <c r="P35" s="501">
        <v>200</v>
      </c>
      <c r="Q35" s="506">
        <f>VLOOKUP(P35,Data!A$24:F$35,3)</f>
        <v>185.2</v>
      </c>
      <c r="R35" s="523">
        <f t="shared" si="14"/>
        <v>0.18519999999999998</v>
      </c>
      <c r="S35" s="509">
        <f t="shared" si="15"/>
        <v>3.8827838827838827E-4</v>
      </c>
      <c r="T35" s="522">
        <f>E35*$C$22</f>
        <v>0.38494505494505493</v>
      </c>
      <c r="U35" s="704">
        <f>+U34</f>
        <v>3.3333333333333335E-3</v>
      </c>
      <c r="V35" s="519">
        <f t="shared" si="16"/>
        <v>0.38827838827838829</v>
      </c>
      <c r="W35" s="510">
        <f t="shared" si="17"/>
        <v>1.5</v>
      </c>
      <c r="X35" s="501">
        <f t="shared" si="18"/>
        <v>26.725142327362434</v>
      </c>
      <c r="Y35" s="507">
        <f t="shared" si="19"/>
        <v>0.99208339504176735</v>
      </c>
      <c r="Z35" s="511">
        <f t="shared" si="20"/>
        <v>0.27409599999999995</v>
      </c>
      <c r="AA35" s="512">
        <f t="shared" si="21"/>
        <v>0.06</v>
      </c>
      <c r="AB35" s="504">
        <f>VLOOKUP($AA35,Relaciones!$A$4:$E$106,2)</f>
        <v>0.47299999999999998</v>
      </c>
      <c r="AC35" s="504">
        <f>VLOOKUP($AA35,Relaciones!$A$4:$E$106,3)</f>
        <v>0.19600000000000001</v>
      </c>
      <c r="AD35" s="504">
        <f>VLOOKUP($AA35,Relaciones!$A$4:$E$106,4)</f>
        <v>0.48099999999999998</v>
      </c>
      <c r="AE35" s="505">
        <f>VLOOKUP($AA35,Relaciones!$A$4:$E$106,5)</f>
        <v>0.128</v>
      </c>
      <c r="AF35" s="503">
        <f t="shared" si="22"/>
        <v>0.47</v>
      </c>
      <c r="AG35" s="513" t="str">
        <f t="shared" si="23"/>
        <v>NO CUMPLE</v>
      </c>
      <c r="AH35" s="508">
        <f t="shared" si="24"/>
        <v>0.13</v>
      </c>
      <c r="AI35" s="514" t="str">
        <f t="shared" si="25"/>
        <v>OK</v>
      </c>
    </row>
    <row r="36" spans="1:36" s="436" customFormat="1" ht="15.75" customHeight="1" thickBot="1" x14ac:dyDescent="0.3">
      <c r="A36" s="941"/>
      <c r="B36" s="499" t="str">
        <f>+C35</f>
        <v>BZ 10</v>
      </c>
      <c r="C36" s="500" t="s">
        <v>1233</v>
      </c>
      <c r="D36" s="501">
        <v>4</v>
      </c>
      <c r="E36" s="502">
        <f>D36+E35</f>
        <v>17</v>
      </c>
      <c r="F36" s="512">
        <v>1.65</v>
      </c>
      <c r="G36" s="504">
        <f t="shared" si="26"/>
        <v>2.1800000000000002</v>
      </c>
      <c r="H36" s="505">
        <v>3.83</v>
      </c>
      <c r="I36" s="506">
        <v>1.9</v>
      </c>
      <c r="J36" s="504">
        <f t="shared" si="27"/>
        <v>1.8440000000000003</v>
      </c>
      <c r="K36" s="505">
        <v>3.7440000000000002</v>
      </c>
      <c r="L36" s="512">
        <v>0.59199999999999997</v>
      </c>
      <c r="M36" s="507" t="s">
        <v>30</v>
      </c>
      <c r="N36" s="508">
        <v>8.9999999999999993E-3</v>
      </c>
      <c r="O36" s="515">
        <v>56.883000000000003</v>
      </c>
      <c r="P36" s="501">
        <v>200</v>
      </c>
      <c r="Q36" s="506">
        <f>VLOOKUP(P36,Data!A$24:F$35,3)</f>
        <v>185.2</v>
      </c>
      <c r="R36" s="523">
        <f t="shared" si="14"/>
        <v>0.18519999999999998</v>
      </c>
      <c r="S36" s="509">
        <f t="shared" si="15"/>
        <v>6.207230205691744E-4</v>
      </c>
      <c r="T36" s="522">
        <f>E36*$C$22</f>
        <v>0.5033896872358411</v>
      </c>
      <c r="U36" s="521">
        <f>U35+'CAUDALES NO DOMICILIARIOS'!I48</f>
        <v>0.11733333333333332</v>
      </c>
      <c r="V36" s="519">
        <f>T36+U36</f>
        <v>0.62072302056917439</v>
      </c>
      <c r="W36" s="510">
        <f t="shared" si="17"/>
        <v>1.5</v>
      </c>
      <c r="X36" s="501">
        <f t="shared" si="18"/>
        <v>26.725142327362434</v>
      </c>
      <c r="Y36" s="507">
        <f t="shared" si="19"/>
        <v>0.99208339504176735</v>
      </c>
      <c r="Z36" s="511">
        <f t="shared" si="20"/>
        <v>0.27409599999999995</v>
      </c>
      <c r="AA36" s="512">
        <f t="shared" si="21"/>
        <v>0.06</v>
      </c>
      <c r="AB36" s="504">
        <f>VLOOKUP($AA36,Relaciones!$A$4:$E$106,2)</f>
        <v>0.47299999999999998</v>
      </c>
      <c r="AC36" s="504">
        <f>VLOOKUP($AA36,Relaciones!$A$4:$E$106,3)</f>
        <v>0.19600000000000001</v>
      </c>
      <c r="AD36" s="504">
        <f>VLOOKUP($AA36,Relaciones!$A$4:$E$106,4)</f>
        <v>0.48099999999999998</v>
      </c>
      <c r="AE36" s="505">
        <f>VLOOKUP($AA36,Relaciones!$A$4:$E$106,5)</f>
        <v>0.128</v>
      </c>
      <c r="AF36" s="503">
        <f t="shared" si="22"/>
        <v>0.47</v>
      </c>
      <c r="AG36" s="513" t="str">
        <f t="shared" si="23"/>
        <v>NO CUMPLE</v>
      </c>
      <c r="AH36" s="508">
        <f t="shared" si="24"/>
        <v>0.13</v>
      </c>
      <c r="AI36" s="514" t="str">
        <f t="shared" si="25"/>
        <v>OK</v>
      </c>
    </row>
    <row r="37" spans="1:36" s="436" customFormat="1" ht="15.75" customHeight="1" thickBot="1" x14ac:dyDescent="0.3">
      <c r="A37" s="941"/>
      <c r="B37" s="499" t="str">
        <f>+C36</f>
        <v>BZ 11</v>
      </c>
      <c r="C37" s="500" t="s">
        <v>1234</v>
      </c>
      <c r="D37" s="501">
        <v>5</v>
      </c>
      <c r="E37" s="502">
        <f>D37+E36</f>
        <v>22</v>
      </c>
      <c r="F37" s="512">
        <v>1.9</v>
      </c>
      <c r="G37" s="504">
        <f t="shared" si="26"/>
        <v>1.8440000000000003</v>
      </c>
      <c r="H37" s="505">
        <v>3.7440000000000002</v>
      </c>
      <c r="I37" s="506">
        <v>2.15</v>
      </c>
      <c r="J37" s="504">
        <f t="shared" si="27"/>
        <v>1.5070000000000001</v>
      </c>
      <c r="K37" s="505">
        <v>3.657</v>
      </c>
      <c r="L37" s="512">
        <v>0.59199999999999997</v>
      </c>
      <c r="M37" s="507" t="s">
        <v>30</v>
      </c>
      <c r="N37" s="508">
        <v>8.9999999999999993E-3</v>
      </c>
      <c r="O37" s="515">
        <v>56.883000000000003</v>
      </c>
      <c r="P37" s="501">
        <v>200</v>
      </c>
      <c r="Q37" s="506">
        <f>VLOOKUP(P37,Data!A$24:F$35,3)</f>
        <v>185.2</v>
      </c>
      <c r="R37" s="523">
        <f t="shared" si="14"/>
        <v>0.18519999999999998</v>
      </c>
      <c r="S37" s="509">
        <f t="shared" si="15"/>
        <v>1.0872973294511756E-3</v>
      </c>
      <c r="T37" s="522">
        <f>E37*$C$22</f>
        <v>0.65144547759932381</v>
      </c>
      <c r="U37" s="521">
        <f>+U36+'CAUDALES NO DOMICILIARIOS'!C63</f>
        <v>0.43585185185185182</v>
      </c>
      <c r="V37" s="519">
        <f t="shared" ref="V37" si="28">T37+U37</f>
        <v>1.0872973294511756</v>
      </c>
      <c r="W37" s="510">
        <f t="shared" si="17"/>
        <v>1.5</v>
      </c>
      <c r="X37" s="501">
        <f t="shared" si="18"/>
        <v>26.725142327362434</v>
      </c>
      <c r="Y37" s="507">
        <f t="shared" si="19"/>
        <v>0.99208339504176735</v>
      </c>
      <c r="Z37" s="511">
        <f t="shared" si="20"/>
        <v>0.27409599999999995</v>
      </c>
      <c r="AA37" s="512">
        <f t="shared" si="21"/>
        <v>0.06</v>
      </c>
      <c r="AB37" s="504">
        <f>VLOOKUP($AA37,Relaciones!$A$4:$E$106,2)</f>
        <v>0.47299999999999998</v>
      </c>
      <c r="AC37" s="504">
        <f>VLOOKUP($AA37,Relaciones!$A$4:$E$106,3)</f>
        <v>0.19600000000000001</v>
      </c>
      <c r="AD37" s="504">
        <f>VLOOKUP($AA37,Relaciones!$A$4:$E$106,4)</f>
        <v>0.48099999999999998</v>
      </c>
      <c r="AE37" s="505">
        <f>VLOOKUP($AA37,Relaciones!$A$4:$E$106,5)</f>
        <v>0.128</v>
      </c>
      <c r="AF37" s="503">
        <f t="shared" si="22"/>
        <v>0.47</v>
      </c>
      <c r="AG37" s="513" t="str">
        <f t="shared" si="23"/>
        <v>NO CUMPLE</v>
      </c>
      <c r="AH37" s="508">
        <f t="shared" si="24"/>
        <v>0.13</v>
      </c>
      <c r="AI37" s="514" t="str">
        <f t="shared" si="25"/>
        <v>OK</v>
      </c>
    </row>
    <row r="38" spans="1:36" s="436" customFormat="1" ht="15.75" customHeight="1" thickBot="1" x14ac:dyDescent="0.3">
      <c r="A38" s="941"/>
      <c r="B38" s="499" t="str">
        <f>+C37</f>
        <v>BZ 12</v>
      </c>
      <c r="C38" s="500" t="s">
        <v>1235</v>
      </c>
      <c r="D38" s="501">
        <v>10</v>
      </c>
      <c r="E38" s="502">
        <f>D38+E37</f>
        <v>32</v>
      </c>
      <c r="F38" s="512">
        <v>2.15</v>
      </c>
      <c r="G38" s="504">
        <f t="shared" si="26"/>
        <v>1.5070000000000001</v>
      </c>
      <c r="H38" s="505">
        <v>3.657</v>
      </c>
      <c r="I38" s="506">
        <v>2.35</v>
      </c>
      <c r="J38" s="504">
        <f t="shared" si="27"/>
        <v>1.2199999999999998</v>
      </c>
      <c r="K38" s="505">
        <v>3.57</v>
      </c>
      <c r="L38" s="512">
        <v>0.504</v>
      </c>
      <c r="M38" s="507" t="s">
        <v>30</v>
      </c>
      <c r="N38" s="508">
        <v>8.9999999999999993E-3</v>
      </c>
      <c r="O38" s="515">
        <v>56.883000000000003</v>
      </c>
      <c r="P38" s="501">
        <v>200</v>
      </c>
      <c r="Q38" s="506">
        <f>VLOOKUP(P38,Data!A$24:F$35,3)</f>
        <v>185.2</v>
      </c>
      <c r="R38" s="523">
        <f t="shared" si="14"/>
        <v>0.18519999999999998</v>
      </c>
      <c r="S38" s="509">
        <f t="shared" si="15"/>
        <v>1.383408910178141E-3</v>
      </c>
      <c r="T38" s="522">
        <f>E38*$C$22</f>
        <v>0.94755705832628911</v>
      </c>
      <c r="U38" s="521">
        <f>+'CAUDALES NO DOMICILIARIOS'!C88+U37</f>
        <v>0.43585185185185182</v>
      </c>
      <c r="V38" s="519">
        <f>T38+U38</f>
        <v>1.383408910178141</v>
      </c>
      <c r="W38" s="510">
        <f t="shared" si="17"/>
        <v>1.5</v>
      </c>
      <c r="X38" s="501">
        <f t="shared" si="18"/>
        <v>24.6589421427384</v>
      </c>
      <c r="Y38" s="507">
        <f t="shared" si="19"/>
        <v>0.91538247914434256</v>
      </c>
      <c r="Z38" s="511">
        <f t="shared" si="20"/>
        <v>0.23335199999999998</v>
      </c>
      <c r="AA38" s="512">
        <f t="shared" si="21"/>
        <v>0.06</v>
      </c>
      <c r="AB38" s="504">
        <f>VLOOKUP($AA38,Relaciones!$A$4:$E$106,2)</f>
        <v>0.47299999999999998</v>
      </c>
      <c r="AC38" s="504">
        <f>VLOOKUP($AA38,Relaciones!$A$4:$E$106,3)</f>
        <v>0.19600000000000001</v>
      </c>
      <c r="AD38" s="504">
        <f>VLOOKUP($AA38,Relaciones!$A$4:$E$106,4)</f>
        <v>0.48099999999999998</v>
      </c>
      <c r="AE38" s="505">
        <f>VLOOKUP($AA38,Relaciones!$A$4:$E$106,5)</f>
        <v>0.128</v>
      </c>
      <c r="AF38" s="503">
        <f t="shared" si="22"/>
        <v>0.43</v>
      </c>
      <c r="AG38" s="513" t="str">
        <f t="shared" si="23"/>
        <v>NO CUMPLE</v>
      </c>
      <c r="AH38" s="508">
        <f t="shared" si="24"/>
        <v>0.11</v>
      </c>
      <c r="AI38" s="514" t="str">
        <f t="shared" si="25"/>
        <v>OK</v>
      </c>
    </row>
    <row r="39" spans="1:36" s="436" customFormat="1" ht="15.75" customHeight="1" thickBot="1" x14ac:dyDescent="0.3">
      <c r="A39" s="942"/>
      <c r="B39" s="499" t="str">
        <f>+C38</f>
        <v>BZ 13</v>
      </c>
      <c r="C39" s="500" t="s">
        <v>1237</v>
      </c>
      <c r="D39" s="501">
        <v>0</v>
      </c>
      <c r="E39" s="502">
        <f>D39+E38</f>
        <v>32</v>
      </c>
      <c r="F39" s="512">
        <v>2.35</v>
      </c>
      <c r="G39" s="504">
        <f t="shared" si="26"/>
        <v>1.2199999999999998</v>
      </c>
      <c r="H39" s="505">
        <v>3.57</v>
      </c>
      <c r="I39" s="518">
        <v>2.5</v>
      </c>
      <c r="J39" s="504">
        <f t="shared" si="27"/>
        <v>1.1280000000000001</v>
      </c>
      <c r="K39" s="505">
        <v>3.6280000000000001</v>
      </c>
      <c r="L39" s="512">
        <v>0.58299999999999996</v>
      </c>
      <c r="M39" s="507" t="s">
        <v>30</v>
      </c>
      <c r="N39" s="508">
        <v>8.9999999999999993E-3</v>
      </c>
      <c r="O39" s="515">
        <v>15.927</v>
      </c>
      <c r="P39" s="501">
        <v>200</v>
      </c>
      <c r="Q39" s="506">
        <f>VLOOKUP(P39,Data!A$24:F$35,3)</f>
        <v>185.2</v>
      </c>
      <c r="R39" s="523">
        <f t="shared" si="14"/>
        <v>0.18519999999999998</v>
      </c>
      <c r="S39" s="509">
        <f t="shared" si="15"/>
        <v>1.383408910178141E-3</v>
      </c>
      <c r="T39" s="522">
        <f>E39*$C$22</f>
        <v>0.94755705832628911</v>
      </c>
      <c r="U39" s="521">
        <f>+U38</f>
        <v>0.43585185185185182</v>
      </c>
      <c r="V39" s="519">
        <f>T39+U39</f>
        <v>1.383408910178141</v>
      </c>
      <c r="W39" s="510">
        <f t="shared" si="17"/>
        <v>1.5</v>
      </c>
      <c r="X39" s="501">
        <f t="shared" si="18"/>
        <v>26.521217108664924</v>
      </c>
      <c r="Y39" s="507">
        <f t="shared" si="19"/>
        <v>0.98451333906893446</v>
      </c>
      <c r="Z39" s="511">
        <f t="shared" si="20"/>
        <v>0.26992899999999997</v>
      </c>
      <c r="AA39" s="512">
        <f t="shared" si="21"/>
        <v>0.06</v>
      </c>
      <c r="AB39" s="504">
        <f>VLOOKUP($AA39,Relaciones!$A$4:$E$106,2)</f>
        <v>0.47299999999999998</v>
      </c>
      <c r="AC39" s="504">
        <f>VLOOKUP($AA39,Relaciones!$A$4:$E$106,3)</f>
        <v>0.19600000000000001</v>
      </c>
      <c r="AD39" s="504">
        <f>VLOOKUP($AA39,Relaciones!$A$4:$E$106,4)</f>
        <v>0.48099999999999998</v>
      </c>
      <c r="AE39" s="505">
        <f>VLOOKUP($AA39,Relaciones!$A$4:$E$106,5)</f>
        <v>0.128</v>
      </c>
      <c r="AF39" s="503">
        <f t="shared" si="22"/>
        <v>0.47</v>
      </c>
      <c r="AG39" s="513" t="str">
        <f t="shared" si="23"/>
        <v>NO CUMPLE</v>
      </c>
      <c r="AH39" s="508">
        <f t="shared" si="24"/>
        <v>0.13</v>
      </c>
      <c r="AI39" s="514" t="str">
        <f t="shared" si="25"/>
        <v>OK</v>
      </c>
    </row>
    <row r="40" spans="1:36" s="333" customFormat="1" x14ac:dyDescent="0.25">
      <c r="A40" s="498"/>
      <c r="B40" s="341"/>
      <c r="C40" s="341"/>
      <c r="D40" s="342"/>
      <c r="E40" s="342"/>
      <c r="F40" s="343"/>
      <c r="G40" s="332"/>
      <c r="H40" s="332"/>
      <c r="I40" s="343"/>
      <c r="J40" s="332"/>
      <c r="K40" s="332"/>
      <c r="L40" s="343"/>
      <c r="M40" s="610" t="s">
        <v>1295</v>
      </c>
      <c r="N40" s="611"/>
      <c r="O40" s="612">
        <f>SUM(O27:O39)</f>
        <v>600.65</v>
      </c>
      <c r="P40" s="342"/>
      <c r="Q40" s="343"/>
      <c r="R40" s="345"/>
      <c r="S40" s="338"/>
      <c r="T40" s="343"/>
      <c r="U40" s="343"/>
      <c r="V40" s="343"/>
      <c r="W40" s="343"/>
      <c r="X40" s="342"/>
      <c r="Y40" s="342"/>
      <c r="Z40" s="342"/>
      <c r="AA40" s="332"/>
      <c r="AB40" s="332"/>
      <c r="AC40" s="332"/>
      <c r="AD40" s="332"/>
      <c r="AE40" s="332"/>
      <c r="AF40" s="343"/>
      <c r="AG40" s="346"/>
      <c r="AH40" s="343"/>
      <c r="AI40" s="347"/>
    </row>
    <row r="41" spans="1:36" s="333" customFormat="1" x14ac:dyDescent="0.25">
      <c r="A41" s="498"/>
      <c r="B41" s="341"/>
      <c r="C41" s="341"/>
      <c r="D41" s="342"/>
      <c r="E41" s="342"/>
      <c r="F41" s="343"/>
      <c r="G41" s="332"/>
      <c r="H41" s="332"/>
      <c r="I41" s="343"/>
      <c r="J41" s="332"/>
      <c r="K41" s="332"/>
      <c r="L41" s="343"/>
      <c r="M41" s="342"/>
      <c r="N41" s="343"/>
      <c r="O41" s="516"/>
      <c r="P41" s="342"/>
      <c r="Q41" s="343"/>
      <c r="R41" s="345"/>
      <c r="S41" s="338"/>
      <c r="T41" s="343"/>
      <c r="U41" s="343"/>
      <c r="V41" s="343"/>
      <c r="W41" s="343"/>
      <c r="X41" s="342"/>
      <c r="Y41" s="342"/>
      <c r="Z41" s="342"/>
      <c r="AA41" s="332"/>
      <c r="AB41" s="332"/>
      <c r="AC41" s="332"/>
      <c r="AD41" s="332"/>
      <c r="AE41" s="332"/>
      <c r="AF41" s="343"/>
      <c r="AG41" s="346"/>
      <c r="AH41" s="343"/>
      <c r="AI41" s="347"/>
    </row>
    <row r="42" spans="1:36" s="100" customFormat="1" ht="15" customHeight="1" x14ac:dyDescent="0.25">
      <c r="A42" s="38"/>
      <c r="B42" s="38"/>
      <c r="C42" s="38"/>
      <c r="D42" s="38"/>
      <c r="E42" s="61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62"/>
      <c r="R42" s="62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4"/>
    </row>
    <row r="43" spans="1:36" s="100" customFormat="1" ht="15" customHeight="1" x14ac:dyDescent="0.25">
      <c r="A43" s="38"/>
      <c r="B43" s="38"/>
      <c r="C43" s="38"/>
      <c r="D43" s="38"/>
      <c r="E43" s="61">
        <f>E39+E32</f>
        <v>63</v>
      </c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62"/>
      <c r="R43" s="62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4"/>
    </row>
    <row r="44" spans="1:36" s="100" customFormat="1" ht="15" customHeight="1" x14ac:dyDescent="0.25">
      <c r="A44" s="38"/>
      <c r="B44" s="38"/>
      <c r="C44" s="38"/>
      <c r="D44" s="38"/>
      <c r="E44" s="61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62"/>
      <c r="R44" s="62"/>
      <c r="S44" s="38"/>
      <c r="T44" s="38"/>
      <c r="U44" s="61">
        <f>U39+U32</f>
        <v>1.131</v>
      </c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4"/>
    </row>
    <row r="45" spans="1:36" s="100" customFormat="1" ht="15" customHeight="1" x14ac:dyDescent="0.25">
      <c r="A45" s="38"/>
      <c r="B45" s="38"/>
      <c r="C45" s="38"/>
      <c r="D45" s="38"/>
      <c r="E45" s="61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62"/>
      <c r="R45" s="62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4"/>
    </row>
    <row r="46" spans="1:36" s="100" customFormat="1" ht="15" customHeight="1" x14ac:dyDescent="0.25">
      <c r="A46" s="38"/>
      <c r="B46" s="38"/>
      <c r="C46" s="38"/>
      <c r="D46" s="38"/>
      <c r="E46" s="61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62"/>
      <c r="R46" s="62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4"/>
    </row>
    <row r="47" spans="1:36" s="100" customFormat="1" ht="15" customHeight="1" x14ac:dyDescent="0.25">
      <c r="A47" s="38"/>
      <c r="B47" s="38"/>
      <c r="C47" s="38"/>
      <c r="D47" s="38"/>
      <c r="E47" s="61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62"/>
      <c r="R47" s="62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4"/>
      <c r="AJ47" s="101"/>
    </row>
    <row r="48" spans="1:36" s="473" customFormat="1" ht="15" customHeight="1" x14ac:dyDescent="0.25">
      <c r="A48" s="38"/>
      <c r="B48" s="38"/>
      <c r="C48" s="38"/>
      <c r="D48" s="38"/>
      <c r="E48" s="61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62"/>
      <c r="R48" s="62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4"/>
    </row>
    <row r="49" spans="1:35" s="100" customFormat="1" ht="15" customHeight="1" x14ac:dyDescent="0.25">
      <c r="A49" s="38"/>
      <c r="B49" s="38"/>
      <c r="C49" s="38"/>
      <c r="D49" s="38"/>
      <c r="E49" s="61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62"/>
      <c r="R49" s="62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4"/>
    </row>
    <row r="50" spans="1:35" s="100" customFormat="1" ht="12.75" customHeight="1" x14ac:dyDescent="0.25">
      <c r="A50" s="38"/>
      <c r="B50" s="38"/>
      <c r="C50" s="38"/>
      <c r="D50" s="38"/>
      <c r="E50" s="61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62"/>
      <c r="R50" s="62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4"/>
    </row>
    <row r="51" spans="1:35" s="100" customFormat="1" ht="12.75" customHeight="1" x14ac:dyDescent="0.25">
      <c r="A51" s="38"/>
      <c r="B51" s="38"/>
      <c r="C51" s="38"/>
      <c r="D51" s="38"/>
      <c r="E51" s="61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62"/>
      <c r="R51" s="62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4"/>
    </row>
    <row r="52" spans="1:35" s="100" customFormat="1" ht="15" customHeight="1" x14ac:dyDescent="0.25">
      <c r="A52" s="38"/>
      <c r="B52" s="38"/>
      <c r="C52" s="38"/>
      <c r="D52" s="38"/>
      <c r="E52" s="61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62"/>
      <c r="R52" s="62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4"/>
    </row>
    <row r="53" spans="1:35" s="100" customFormat="1" ht="15.75" customHeight="1" x14ac:dyDescent="0.25">
      <c r="A53" s="38"/>
      <c r="B53" s="38"/>
      <c r="C53" s="38"/>
      <c r="D53" s="38"/>
      <c r="E53" s="61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62"/>
      <c r="R53" s="62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4"/>
    </row>
    <row r="54" spans="1:35" s="100" customFormat="1" ht="12.75" customHeight="1" x14ac:dyDescent="0.25">
      <c r="A54" s="38"/>
      <c r="B54" s="38"/>
      <c r="C54" s="38"/>
      <c r="D54" s="38"/>
      <c r="E54" s="61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62"/>
      <c r="R54" s="62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4"/>
    </row>
    <row r="55" spans="1:35" s="100" customFormat="1" ht="15" customHeight="1" x14ac:dyDescent="0.25">
      <c r="A55" s="38"/>
      <c r="B55" s="38"/>
      <c r="C55" s="38"/>
      <c r="D55" s="38"/>
      <c r="E55" s="61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62"/>
      <c r="R55" s="62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4"/>
    </row>
    <row r="56" spans="1:35" s="100" customFormat="1" ht="15" customHeight="1" x14ac:dyDescent="0.25">
      <c r="A56" s="38"/>
      <c r="B56" s="38"/>
      <c r="C56" s="38"/>
      <c r="D56" s="38"/>
      <c r="E56" s="61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62"/>
      <c r="R56" s="62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4"/>
    </row>
    <row r="57" spans="1:35" s="100" customFormat="1" ht="15" customHeight="1" x14ac:dyDescent="0.25">
      <c r="A57" s="38"/>
      <c r="B57" s="38"/>
      <c r="C57" s="38"/>
      <c r="D57" s="38"/>
      <c r="E57" s="61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62"/>
      <c r="R57" s="62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4"/>
    </row>
    <row r="58" spans="1:35" s="100" customFormat="1" ht="15" customHeight="1" x14ac:dyDescent="0.25">
      <c r="A58" s="38"/>
      <c r="B58" s="38"/>
      <c r="C58" s="38"/>
      <c r="D58" s="38"/>
      <c r="E58" s="61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62"/>
      <c r="R58" s="62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4"/>
    </row>
    <row r="59" spans="1:35" s="100" customFormat="1" ht="15" customHeight="1" x14ac:dyDescent="0.25">
      <c r="A59" s="38"/>
      <c r="B59" s="38"/>
      <c r="C59" s="38"/>
      <c r="D59" s="38"/>
      <c r="E59" s="61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62"/>
      <c r="R59" s="62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4"/>
    </row>
    <row r="60" spans="1:35" s="100" customFormat="1" ht="15" customHeight="1" x14ac:dyDescent="0.25">
      <c r="A60" s="38"/>
      <c r="B60" s="38"/>
      <c r="C60" s="38"/>
      <c r="D60" s="38"/>
      <c r="E60" s="61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62"/>
      <c r="R60" s="62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4"/>
    </row>
    <row r="61" spans="1:35" s="100" customFormat="1" ht="15" customHeight="1" x14ac:dyDescent="0.25">
      <c r="A61" s="38"/>
      <c r="B61" s="38"/>
      <c r="C61" s="38"/>
      <c r="D61" s="38"/>
      <c r="E61" s="61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62"/>
      <c r="R61" s="62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4"/>
    </row>
    <row r="62" spans="1:35" s="100" customFormat="1" ht="15" customHeight="1" x14ac:dyDescent="0.25">
      <c r="A62" s="38"/>
      <c r="B62" s="38"/>
      <c r="C62" s="38"/>
      <c r="D62" s="38"/>
      <c r="E62" s="61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62"/>
      <c r="R62" s="62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4"/>
    </row>
    <row r="63" spans="1:35" s="100" customFormat="1" ht="12.75" customHeight="1" x14ac:dyDescent="0.25">
      <c r="A63" s="38"/>
      <c r="B63" s="38"/>
      <c r="C63" s="38"/>
      <c r="D63" s="38"/>
      <c r="E63" s="61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62"/>
      <c r="R63" s="62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4"/>
    </row>
    <row r="64" spans="1:35" s="100" customFormat="1" ht="15" customHeight="1" x14ac:dyDescent="0.25">
      <c r="A64" s="38"/>
      <c r="B64" s="38"/>
      <c r="C64" s="38"/>
      <c r="D64" s="38"/>
      <c r="E64" s="61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62"/>
      <c r="R64" s="62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4"/>
    </row>
    <row r="65" spans="1:35" s="333" customFormat="1" ht="15" customHeight="1" x14ac:dyDescent="0.25">
      <c r="A65" s="38"/>
      <c r="B65" s="38"/>
      <c r="C65" s="38"/>
      <c r="D65" s="38"/>
      <c r="E65" s="61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62"/>
      <c r="R65" s="62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4"/>
    </row>
    <row r="66" spans="1:35" s="333" customFormat="1" ht="15" customHeight="1" x14ac:dyDescent="0.25">
      <c r="A66" s="38"/>
      <c r="B66" s="38"/>
      <c r="C66" s="38"/>
      <c r="D66" s="38"/>
      <c r="E66" s="61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62"/>
      <c r="R66" s="62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4"/>
    </row>
    <row r="67" spans="1:35" ht="12.75" customHeight="1" x14ac:dyDescent="0.25"/>
  </sheetData>
  <mergeCells count="48">
    <mergeCell ref="A27:A32"/>
    <mergeCell ref="O8:P8"/>
    <mergeCell ref="O9:P9"/>
    <mergeCell ref="A3:B3"/>
    <mergeCell ref="A13:B13"/>
    <mergeCell ref="I9:J9"/>
    <mergeCell ref="I5:J5"/>
    <mergeCell ref="I7:J7"/>
    <mergeCell ref="I8:J8"/>
    <mergeCell ref="F24:H24"/>
    <mergeCell ref="D24:E24"/>
    <mergeCell ref="I3:J3"/>
    <mergeCell ref="I4:J4"/>
    <mergeCell ref="I6:J6"/>
    <mergeCell ref="I24:K24"/>
    <mergeCell ref="A20:B20"/>
    <mergeCell ref="A1:AI1"/>
    <mergeCell ref="A24:A25"/>
    <mergeCell ref="B24:C25"/>
    <mergeCell ref="AF24:AI24"/>
    <mergeCell ref="X24:AE24"/>
    <mergeCell ref="S24:W24"/>
    <mergeCell ref="A10:B10"/>
    <mergeCell ref="A11:B11"/>
    <mergeCell ref="A12:B12"/>
    <mergeCell ref="A2:D2"/>
    <mergeCell ref="A22:B22"/>
    <mergeCell ref="A15:B15"/>
    <mergeCell ref="A16:B16"/>
    <mergeCell ref="A14:B14"/>
    <mergeCell ref="P24:R24"/>
    <mergeCell ref="L24:O24"/>
    <mergeCell ref="A34:A39"/>
    <mergeCell ref="O3:P3"/>
    <mergeCell ref="O4:P4"/>
    <mergeCell ref="O5:P5"/>
    <mergeCell ref="O6:P6"/>
    <mergeCell ref="O7:P7"/>
    <mergeCell ref="A21:B21"/>
    <mergeCell ref="A17:B17"/>
    <mergeCell ref="A18:B18"/>
    <mergeCell ref="A4:B4"/>
    <mergeCell ref="A5:B5"/>
    <mergeCell ref="A6:B6"/>
    <mergeCell ref="A7:B7"/>
    <mergeCell ref="A8:B8"/>
    <mergeCell ref="A19:B19"/>
    <mergeCell ref="A9:B9"/>
  </mergeCells>
  <phoneticPr fontId="12" type="noConversion"/>
  <printOptions horizontalCentered="1"/>
  <pageMargins left="0" right="0" top="0.39370078740157483" bottom="0.39370078740157483" header="0" footer="0"/>
  <pageSetup paperSize="8" scale="72" orientation="landscape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Data!$B$24:$B$35</xm:f>
          </x14:formula1>
          <xm:sqref>P26:P41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/>
  </sheetPr>
  <dimension ref="A1:AK73"/>
  <sheetViews>
    <sheetView view="pageBreakPreview" zoomScale="110" zoomScaleNormal="90" zoomScaleSheetLayoutView="110" zoomScalePageLayoutView="90" workbookViewId="0">
      <selection activeCell="H35" sqref="H35"/>
    </sheetView>
  </sheetViews>
  <sheetFormatPr baseColWidth="10" defaultColWidth="10.85546875" defaultRowHeight="12.75" x14ac:dyDescent="0.25"/>
  <cols>
    <col min="1" max="1" width="14" style="38" customWidth="1"/>
    <col min="2" max="2" width="8.140625" style="38" bestFit="1" customWidth="1"/>
    <col min="3" max="3" width="8.28515625" style="38" customWidth="1"/>
    <col min="4" max="4" width="10.28515625" style="38" customWidth="1"/>
    <col min="5" max="5" width="8.5703125" style="61" customWidth="1"/>
    <col min="6" max="6" width="8.140625" style="38" customWidth="1"/>
    <col min="7" max="7" width="8.28515625" style="38" customWidth="1"/>
    <col min="8" max="8" width="7.140625" style="38" customWidth="1"/>
    <col min="9" max="9" width="6.7109375" style="38" bestFit="1" customWidth="1"/>
    <col min="10" max="11" width="8.28515625" style="38" bestFit="1" customWidth="1"/>
    <col min="12" max="12" width="8" style="38" customWidth="1"/>
    <col min="13" max="13" width="6.28515625" style="38" customWidth="1"/>
    <col min="14" max="14" width="0.28515625" style="38" hidden="1" customWidth="1"/>
    <col min="15" max="15" width="9.5703125" style="38" customWidth="1"/>
    <col min="16" max="16" width="8.140625" style="38" customWidth="1"/>
    <col min="17" max="17" width="9" style="62" bestFit="1" customWidth="1"/>
    <col min="18" max="18" width="8.42578125" style="62" customWidth="1"/>
    <col min="19" max="19" width="7.42578125" style="38" bestFit="1" customWidth="1"/>
    <col min="20" max="20" width="10" style="38" customWidth="1"/>
    <col min="21" max="21" width="10.7109375" style="38" customWidth="1"/>
    <col min="22" max="22" width="9.42578125" style="38" customWidth="1"/>
    <col min="23" max="23" width="8" style="38" customWidth="1"/>
    <col min="24" max="24" width="8.28515625" style="38" customWidth="1"/>
    <col min="25" max="25" width="7.5703125" style="38" customWidth="1"/>
    <col min="26" max="26" width="6.42578125" style="38" customWidth="1"/>
    <col min="27" max="31" width="7.42578125" style="38" customWidth="1"/>
    <col min="32" max="32" width="8.7109375" style="38" customWidth="1"/>
    <col min="33" max="33" width="13.140625" style="38" hidden="1" customWidth="1"/>
    <col min="34" max="34" width="9" style="38" bestFit="1" customWidth="1"/>
    <col min="35" max="35" width="9.28515625" style="34" bestFit="1" customWidth="1"/>
    <col min="36" max="16384" width="10.85546875" style="38"/>
  </cols>
  <sheetData>
    <row r="1" spans="1:37" ht="18" x14ac:dyDescent="0.25">
      <c r="A1" s="720" t="s">
        <v>1347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  <c r="S1" s="720"/>
      <c r="T1" s="720"/>
      <c r="U1" s="720"/>
      <c r="V1" s="720"/>
      <c r="W1" s="720"/>
      <c r="X1" s="720"/>
      <c r="Y1" s="720"/>
      <c r="Z1" s="720"/>
      <c r="AA1" s="720"/>
      <c r="AB1" s="720"/>
      <c r="AC1" s="720"/>
      <c r="AD1" s="720"/>
      <c r="AE1" s="720"/>
      <c r="AF1" s="720"/>
      <c r="AG1" s="720"/>
      <c r="AH1" s="720"/>
      <c r="AI1" s="720"/>
    </row>
    <row r="2" spans="1:37" x14ac:dyDescent="0.25">
      <c r="A2" s="721" t="s">
        <v>834</v>
      </c>
      <c r="B2" s="722"/>
      <c r="C2" s="722"/>
      <c r="D2" s="723"/>
      <c r="E2" s="440"/>
      <c r="F2" s="450"/>
      <c r="G2" s="441"/>
      <c r="H2" s="442"/>
      <c r="I2" s="442"/>
      <c r="J2" s="442"/>
      <c r="K2" s="442"/>
      <c r="L2" s="442"/>
      <c r="M2" s="442"/>
      <c r="N2" s="442"/>
      <c r="O2" s="442"/>
      <c r="P2" s="442"/>
      <c r="Q2" s="349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</row>
    <row r="3" spans="1:37" x14ac:dyDescent="0.25">
      <c r="A3" s="717" t="s">
        <v>855</v>
      </c>
      <c r="B3" s="718"/>
      <c r="C3" s="319">
        <f>+'COLECTOR Nº 07- AV. ARICA'!C3</f>
        <v>1183</v>
      </c>
      <c r="D3" s="40" t="s">
        <v>858</v>
      </c>
      <c r="E3" s="439"/>
      <c r="F3" s="440"/>
      <c r="G3" s="441"/>
      <c r="H3" s="442"/>
      <c r="I3" s="724">
        <f>+O3+1753</f>
        <v>7590</v>
      </c>
      <c r="J3" s="724"/>
      <c r="K3" s="442"/>
      <c r="L3" s="442"/>
      <c r="M3" s="442"/>
      <c r="N3" s="442"/>
      <c r="O3" s="724">
        <v>5837</v>
      </c>
      <c r="P3" s="724"/>
      <c r="Q3" s="349"/>
      <c r="R3" s="349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J3" s="34"/>
      <c r="AK3" s="34"/>
    </row>
    <row r="4" spans="1:37" x14ac:dyDescent="0.25">
      <c r="A4" s="717" t="s">
        <v>832</v>
      </c>
      <c r="B4" s="718"/>
      <c r="C4" s="485">
        <f>+'COLECTOR Nº 07- AV. ARICA'!C4</f>
        <v>3.79</v>
      </c>
      <c r="D4" s="40" t="s">
        <v>833</v>
      </c>
      <c r="E4" s="443"/>
      <c r="F4" s="440"/>
      <c r="G4" s="441"/>
      <c r="H4" s="442"/>
      <c r="I4" s="719">
        <v>4.2699999999999996</v>
      </c>
      <c r="J4" s="719"/>
      <c r="K4" s="442"/>
      <c r="L4" s="442"/>
      <c r="M4" s="442"/>
      <c r="N4" s="442"/>
      <c r="O4" s="719">
        <v>5</v>
      </c>
      <c r="P4" s="719"/>
      <c r="Q4" s="349"/>
      <c r="R4" s="349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J4" s="34"/>
      <c r="AK4" s="34"/>
    </row>
    <row r="5" spans="1:37" x14ac:dyDescent="0.25">
      <c r="A5" s="725" t="s">
        <v>1218</v>
      </c>
      <c r="B5" s="726"/>
      <c r="C5" s="318">
        <f>+C3*C4</f>
        <v>4483.57</v>
      </c>
      <c r="D5" s="33" t="s">
        <v>857</v>
      </c>
      <c r="E5" s="444">
        <v>2016</v>
      </c>
      <c r="F5" s="445">
        <v>2026</v>
      </c>
      <c r="G5" s="445">
        <v>2036</v>
      </c>
      <c r="H5" s="442"/>
      <c r="I5" s="719">
        <f>+I3*I4</f>
        <v>32409.299999999996</v>
      </c>
      <c r="J5" s="719"/>
      <c r="K5" s="442"/>
      <c r="L5" s="442"/>
      <c r="M5" s="442"/>
      <c r="N5" s="442"/>
      <c r="O5" s="719">
        <f>+O3*O4</f>
        <v>29185</v>
      </c>
      <c r="P5" s="719"/>
      <c r="Q5" s="349"/>
      <c r="R5" s="349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J5" s="34"/>
      <c r="AK5" s="34"/>
    </row>
    <row r="6" spans="1:37" x14ac:dyDescent="0.25">
      <c r="A6" s="717" t="s">
        <v>856</v>
      </c>
      <c r="B6" s="718"/>
      <c r="C6" s="39">
        <f>+'COLECTOR Nº 07- AV. ARICA'!C6</f>
        <v>2.06</v>
      </c>
      <c r="D6" s="44" t="s">
        <v>888</v>
      </c>
      <c r="E6" s="444"/>
      <c r="F6" s="446"/>
      <c r="G6" s="446"/>
      <c r="H6" s="442"/>
      <c r="I6" s="727">
        <v>2.85</v>
      </c>
      <c r="J6" s="727"/>
      <c r="K6" s="442"/>
      <c r="L6" s="442"/>
      <c r="M6" s="442"/>
      <c r="N6" s="442"/>
      <c r="O6" s="727">
        <v>2.2000000000000002</v>
      </c>
      <c r="P6" s="727"/>
      <c r="Q6" s="349"/>
      <c r="R6" s="349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J6" s="34"/>
      <c r="AK6" s="34"/>
    </row>
    <row r="7" spans="1:37" ht="12.75" customHeight="1" x14ac:dyDescent="0.25">
      <c r="A7" s="725" t="s">
        <v>1217</v>
      </c>
      <c r="B7" s="726"/>
      <c r="C7" s="317">
        <f>C5*(1+C6/100)^(2040-2020)</f>
        <v>6741.1693035137123</v>
      </c>
      <c r="D7" s="33" t="s">
        <v>829</v>
      </c>
      <c r="E7" s="447">
        <f>(I3*I4)*(1+$C$6/100)^(E5-2016)</f>
        <v>32409.299999999996</v>
      </c>
      <c r="F7" s="447">
        <f>(I3*I4)*(1+$C$6/100)^(F5-2016)</f>
        <v>39739.764660486013</v>
      </c>
      <c r="G7" s="447">
        <f>(I3*I4)*(1+$C$6/100)^(G5-2016)</f>
        <v>48728.263037795092</v>
      </c>
      <c r="H7" s="442"/>
      <c r="I7" s="719">
        <f>I5*(1+I6/100)^(2034-2014)</f>
        <v>56853.286063001338</v>
      </c>
      <c r="J7" s="719"/>
      <c r="K7" s="442"/>
      <c r="L7" s="442"/>
      <c r="M7" s="442"/>
      <c r="N7" s="442"/>
      <c r="O7" s="719">
        <f>O5*(1+O6/100)^(2034-2014)</f>
        <v>45100.111296896976</v>
      </c>
      <c r="P7" s="719"/>
      <c r="Q7" s="349"/>
      <c r="R7" s="349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J7" s="34"/>
      <c r="AK7" s="34"/>
    </row>
    <row r="8" spans="1:37" ht="12.75" customHeight="1" x14ac:dyDescent="0.25">
      <c r="A8" s="725" t="s">
        <v>853</v>
      </c>
      <c r="B8" s="726"/>
      <c r="C8" s="46">
        <v>220</v>
      </c>
      <c r="D8" s="48" t="s">
        <v>827</v>
      </c>
      <c r="E8" s="444"/>
      <c r="F8" s="446"/>
      <c r="G8" s="446"/>
      <c r="H8" s="442"/>
      <c r="I8" s="727">
        <v>220</v>
      </c>
      <c r="J8" s="727"/>
      <c r="K8" s="442"/>
      <c r="L8" s="442"/>
      <c r="M8" s="442"/>
      <c r="N8" s="442"/>
      <c r="O8" s="727">
        <v>180</v>
      </c>
      <c r="P8" s="727"/>
      <c r="Q8" s="349"/>
      <c r="R8" s="349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J8" s="34"/>
      <c r="AK8" s="34"/>
    </row>
    <row r="9" spans="1:37" ht="12.75" customHeight="1" x14ac:dyDescent="0.25">
      <c r="A9" s="725" t="s">
        <v>819</v>
      </c>
      <c r="B9" s="726"/>
      <c r="C9" s="46">
        <f>C7*C8/86400</f>
        <v>17.165014430243247</v>
      </c>
      <c r="D9" s="48" t="s">
        <v>828</v>
      </c>
      <c r="E9" s="448">
        <f>E7*C8/86400</f>
        <v>82.523680555555543</v>
      </c>
      <c r="F9" s="448">
        <f>F7*C8/86400</f>
        <v>101.18921557068198</v>
      </c>
      <c r="G9" s="448">
        <f>G7*C8/86400</f>
        <v>124.07659569808935</v>
      </c>
      <c r="H9" s="442"/>
      <c r="I9" s="727">
        <f>I7*I8/86400</f>
        <v>144.76531173449416</v>
      </c>
      <c r="J9" s="727"/>
      <c r="K9" s="442"/>
      <c r="L9" s="442"/>
      <c r="M9" s="442"/>
      <c r="N9" s="442"/>
      <c r="O9" s="727">
        <f>O7*O8/86400</f>
        <v>93.958565201868709</v>
      </c>
      <c r="P9" s="727"/>
      <c r="Q9" s="349"/>
      <c r="R9" s="349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J9" s="34"/>
      <c r="AK9" s="34"/>
    </row>
    <row r="10" spans="1:37" ht="12.75" customHeight="1" x14ac:dyDescent="0.25">
      <c r="A10" s="725" t="s">
        <v>825</v>
      </c>
      <c r="B10" s="726"/>
      <c r="C10" s="46">
        <v>0</v>
      </c>
      <c r="D10" s="48" t="s">
        <v>888</v>
      </c>
      <c r="E10" s="486"/>
      <c r="F10" s="348"/>
      <c r="G10" s="42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</row>
    <row r="11" spans="1:37" ht="12.75" customHeight="1" x14ac:dyDescent="0.25">
      <c r="A11" s="725" t="s">
        <v>826</v>
      </c>
      <c r="B11" s="726"/>
      <c r="C11" s="46">
        <f>C9/(1-C10)</f>
        <v>17.165014430243247</v>
      </c>
      <c r="D11" s="48" t="s">
        <v>828</v>
      </c>
      <c r="E11" s="41"/>
      <c r="F11" s="348"/>
      <c r="G11" s="42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</row>
    <row r="12" spans="1:37" ht="12.75" customHeight="1" x14ac:dyDescent="0.25">
      <c r="A12" s="725" t="s">
        <v>820</v>
      </c>
      <c r="B12" s="726"/>
      <c r="C12" s="46">
        <v>1.3</v>
      </c>
      <c r="D12" s="48"/>
      <c r="E12" s="41"/>
      <c r="F12" s="348"/>
      <c r="G12" s="42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</row>
    <row r="13" spans="1:37" ht="12.75" customHeight="1" x14ac:dyDescent="0.25">
      <c r="A13" s="725" t="s">
        <v>821</v>
      </c>
      <c r="B13" s="726"/>
      <c r="C13" s="46">
        <f>C12*C11</f>
        <v>22.314518759316222</v>
      </c>
      <c r="D13" s="48" t="s">
        <v>828</v>
      </c>
      <c r="E13" s="41"/>
      <c r="F13" s="348"/>
      <c r="G13" s="461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</row>
    <row r="14" spans="1:37" ht="12.75" customHeight="1" x14ac:dyDescent="0.25">
      <c r="A14" s="725" t="s">
        <v>822</v>
      </c>
      <c r="B14" s="726"/>
      <c r="C14" s="46">
        <v>2.2000000000000002</v>
      </c>
      <c r="D14" s="48"/>
      <c r="E14" s="41"/>
      <c r="F14" s="348"/>
      <c r="G14" s="42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</row>
    <row r="15" spans="1:37" ht="12.75" customHeight="1" x14ac:dyDescent="0.25">
      <c r="A15" s="725" t="s">
        <v>823</v>
      </c>
      <c r="B15" s="726"/>
      <c r="C15" s="46">
        <f>C14*C11</f>
        <v>37.763031746535148</v>
      </c>
      <c r="D15" s="48" t="s">
        <v>828</v>
      </c>
      <c r="E15" s="41"/>
      <c r="F15" s="348"/>
      <c r="G15" s="42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</row>
    <row r="16" spans="1:37" ht="12.75" customHeight="1" x14ac:dyDescent="0.25">
      <c r="A16" s="725" t="s">
        <v>835</v>
      </c>
      <c r="B16" s="726"/>
      <c r="C16" s="46">
        <v>0.8</v>
      </c>
      <c r="D16" s="48"/>
      <c r="E16" s="41"/>
      <c r="F16" s="348"/>
      <c r="G16" s="42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</row>
    <row r="17" spans="1:35" ht="12.75" customHeight="1" x14ac:dyDescent="0.25">
      <c r="A17" s="725" t="s">
        <v>824</v>
      </c>
      <c r="B17" s="726"/>
      <c r="C17" s="46">
        <f>C16*C15</f>
        <v>30.210425397228121</v>
      </c>
      <c r="D17" s="48" t="s">
        <v>828</v>
      </c>
      <c r="E17" s="41"/>
      <c r="F17" s="348"/>
      <c r="G17" s="42"/>
      <c r="H17" s="349"/>
      <c r="I17" s="349"/>
      <c r="J17" s="349"/>
      <c r="K17" s="349"/>
      <c r="L17" s="349"/>
      <c r="M17" s="349"/>
      <c r="N17" s="349"/>
      <c r="O17" s="349"/>
      <c r="P17" s="349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</row>
    <row r="18" spans="1:35" ht="12.75" customHeight="1" x14ac:dyDescent="0.25">
      <c r="A18" s="725" t="s">
        <v>831</v>
      </c>
      <c r="B18" s="726"/>
      <c r="C18" s="517">
        <f>C17/C7</f>
        <v>4.4814814814814821E-3</v>
      </c>
      <c r="D18" s="48" t="s">
        <v>830</v>
      </c>
      <c r="E18" s="49"/>
      <c r="F18" s="325"/>
      <c r="G18" s="266"/>
      <c r="H18" s="267"/>
      <c r="I18" s="267"/>
      <c r="J18" s="34"/>
      <c r="K18" s="267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</row>
    <row r="19" spans="1:35" ht="12.75" customHeight="1" x14ac:dyDescent="0.25">
      <c r="A19" s="725" t="s">
        <v>876</v>
      </c>
      <c r="B19" s="726"/>
      <c r="C19" s="517">
        <f>0.5*((SUM(6612.403)/1000))</f>
        <v>3.3062015000000002</v>
      </c>
      <c r="D19" s="48" t="s">
        <v>1086</v>
      </c>
      <c r="E19" s="49"/>
      <c r="F19" s="325"/>
      <c r="G19" s="266"/>
      <c r="H19" s="267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</row>
    <row r="20" spans="1:35" ht="12.75" customHeight="1" x14ac:dyDescent="0.25">
      <c r="A20" s="725" t="s">
        <v>1325</v>
      </c>
      <c r="B20" s="726"/>
      <c r="C20" s="517">
        <f>C17*0.05</f>
        <v>1.5105212698614061</v>
      </c>
      <c r="D20" s="48" t="s">
        <v>1086</v>
      </c>
      <c r="E20" s="49"/>
      <c r="F20" s="325"/>
      <c r="G20" s="266"/>
      <c r="H20" s="267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</row>
    <row r="21" spans="1:35" x14ac:dyDescent="0.25">
      <c r="A21" s="717" t="s">
        <v>837</v>
      </c>
      <c r="B21" s="718"/>
      <c r="C21" s="39">
        <f>+(C17+C19+C20)</f>
        <v>35.027148167089528</v>
      </c>
      <c r="D21" s="40" t="s">
        <v>840</v>
      </c>
      <c r="E21" s="41"/>
      <c r="F21" s="35"/>
      <c r="G21" s="43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</row>
    <row r="22" spans="1:35" x14ac:dyDescent="0.25">
      <c r="A22" s="725" t="s">
        <v>831</v>
      </c>
      <c r="B22" s="726"/>
      <c r="C22" s="676">
        <f>C21/C3</f>
        <v>2.9608747393989457E-2</v>
      </c>
      <c r="D22" s="48" t="s">
        <v>859</v>
      </c>
      <c r="E22" s="49"/>
      <c r="F22" s="35"/>
      <c r="G22" s="43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</row>
    <row r="23" spans="1:35" ht="13.5" thickBot="1" x14ac:dyDescent="0.3">
      <c r="A23" s="45"/>
      <c r="B23" s="45"/>
      <c r="C23" s="45"/>
      <c r="D23" s="45"/>
      <c r="E23" s="51"/>
      <c r="F23" s="43"/>
      <c r="G23" s="43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</row>
    <row r="24" spans="1:35" ht="23.25" customHeight="1" x14ac:dyDescent="0.25">
      <c r="A24" s="944" t="s">
        <v>877</v>
      </c>
      <c r="B24" s="730" t="s">
        <v>841</v>
      </c>
      <c r="C24" s="731"/>
      <c r="D24" s="750" t="s">
        <v>883</v>
      </c>
      <c r="E24" s="751"/>
      <c r="F24" s="741" t="s">
        <v>842</v>
      </c>
      <c r="G24" s="742"/>
      <c r="H24" s="743"/>
      <c r="I24" s="744" t="s">
        <v>844</v>
      </c>
      <c r="J24" s="745"/>
      <c r="K24" s="746"/>
      <c r="L24" s="747"/>
      <c r="M24" s="748"/>
      <c r="N24" s="748"/>
      <c r="O24" s="749"/>
      <c r="P24" s="737" t="s">
        <v>882</v>
      </c>
      <c r="Q24" s="735"/>
      <c r="R24" s="736"/>
      <c r="S24" s="737" t="s">
        <v>881</v>
      </c>
      <c r="T24" s="735"/>
      <c r="U24" s="943"/>
      <c r="V24" s="943"/>
      <c r="W24" s="736"/>
      <c r="X24" s="737" t="s">
        <v>41</v>
      </c>
      <c r="Y24" s="735"/>
      <c r="Z24" s="735"/>
      <c r="AA24" s="735"/>
      <c r="AB24" s="735"/>
      <c r="AC24" s="735"/>
      <c r="AD24" s="735"/>
      <c r="AE24" s="736"/>
      <c r="AF24" s="734" t="s">
        <v>880</v>
      </c>
      <c r="AG24" s="735"/>
      <c r="AH24" s="735"/>
      <c r="AI24" s="736"/>
    </row>
    <row r="25" spans="1:35" ht="49.5" customHeight="1" thickBot="1" x14ac:dyDescent="0.3">
      <c r="A25" s="945"/>
      <c r="B25" s="732"/>
      <c r="C25" s="733"/>
      <c r="D25" s="259" t="s">
        <v>884</v>
      </c>
      <c r="E25" s="260" t="s">
        <v>1091</v>
      </c>
      <c r="F25" s="261" t="s">
        <v>878</v>
      </c>
      <c r="G25" s="262" t="s">
        <v>843</v>
      </c>
      <c r="H25" s="263" t="s">
        <v>879</v>
      </c>
      <c r="I25" s="264" t="s">
        <v>878</v>
      </c>
      <c r="J25" s="262" t="s">
        <v>845</v>
      </c>
      <c r="K25" s="263" t="s">
        <v>879</v>
      </c>
      <c r="L25" s="264" t="s">
        <v>846</v>
      </c>
      <c r="M25" s="262" t="s">
        <v>25</v>
      </c>
      <c r="N25" s="262" t="s">
        <v>26</v>
      </c>
      <c r="O25" s="263" t="s">
        <v>818</v>
      </c>
      <c r="P25" s="264" t="s">
        <v>886</v>
      </c>
      <c r="Q25" s="262" t="s">
        <v>847</v>
      </c>
      <c r="R25" s="263" t="s">
        <v>848</v>
      </c>
      <c r="S25" s="264" t="s">
        <v>854</v>
      </c>
      <c r="T25" s="262" t="s">
        <v>1227</v>
      </c>
      <c r="U25" s="262" t="s">
        <v>1228</v>
      </c>
      <c r="V25" s="520" t="s">
        <v>1222</v>
      </c>
      <c r="W25" s="263" t="s">
        <v>890</v>
      </c>
      <c r="X25" s="264" t="s">
        <v>850</v>
      </c>
      <c r="Y25" s="262" t="s">
        <v>51</v>
      </c>
      <c r="Z25" s="262" t="s">
        <v>851</v>
      </c>
      <c r="AA25" s="262" t="s">
        <v>42</v>
      </c>
      <c r="AB25" s="262" t="s">
        <v>43</v>
      </c>
      <c r="AC25" s="262" t="s">
        <v>44</v>
      </c>
      <c r="AD25" s="262" t="s">
        <v>53</v>
      </c>
      <c r="AE25" s="263" t="s">
        <v>45</v>
      </c>
      <c r="AF25" s="265" t="s">
        <v>52</v>
      </c>
      <c r="AG25" s="262" t="s">
        <v>817</v>
      </c>
      <c r="AH25" s="262" t="s">
        <v>852</v>
      </c>
      <c r="AI25" s="263" t="s">
        <v>54</v>
      </c>
    </row>
    <row r="26" spans="1:35" s="100" customFormat="1" ht="15" customHeight="1" thickBot="1" x14ac:dyDescent="0.3">
      <c r="A26" s="613"/>
      <c r="B26" s="326"/>
      <c r="C26" s="326"/>
      <c r="D26" s="101"/>
      <c r="E26" s="101"/>
      <c r="F26" s="102"/>
      <c r="G26" s="103"/>
      <c r="H26" s="103"/>
      <c r="I26" s="102"/>
      <c r="J26" s="103"/>
      <c r="K26" s="103"/>
      <c r="L26" s="102"/>
      <c r="M26" s="101"/>
      <c r="N26" s="102"/>
      <c r="O26" s="327"/>
      <c r="P26" s="101"/>
      <c r="Q26" s="102"/>
      <c r="R26" s="328"/>
      <c r="S26" s="329"/>
      <c r="T26" s="102"/>
      <c r="U26" s="343"/>
      <c r="V26" s="102"/>
      <c r="W26" s="102"/>
      <c r="X26" s="101"/>
      <c r="Y26" s="101"/>
      <c r="Z26" s="101"/>
      <c r="AA26" s="103"/>
      <c r="AB26" s="103"/>
      <c r="AC26" s="332"/>
      <c r="AD26" s="103"/>
      <c r="AE26" s="103"/>
      <c r="AF26" s="102"/>
      <c r="AG26" s="330"/>
      <c r="AH26" s="102"/>
      <c r="AI26" s="614"/>
    </row>
    <row r="27" spans="1:35" s="436" customFormat="1" ht="26.25" customHeight="1" thickBot="1" x14ac:dyDescent="0.3">
      <c r="A27" s="940" t="s">
        <v>1372</v>
      </c>
      <c r="B27" s="499" t="s">
        <v>1087</v>
      </c>
      <c r="C27" s="500" t="s">
        <v>1236</v>
      </c>
      <c r="D27" s="501">
        <f>6+46</f>
        <v>52</v>
      </c>
      <c r="E27" s="502">
        <f>D27</f>
        <v>52</v>
      </c>
      <c r="F27" s="512">
        <v>1.2</v>
      </c>
      <c r="G27" s="504">
        <f t="shared" ref="G27:G31" si="0">+H27-F27</f>
        <v>2.7889999999999997</v>
      </c>
      <c r="H27" s="505">
        <v>3.9889999999999999</v>
      </c>
      <c r="I27" s="506">
        <v>1.55</v>
      </c>
      <c r="J27" s="504">
        <f t="shared" ref="J27:J31" si="1">+K27-I27</f>
        <v>2.5230000000000006</v>
      </c>
      <c r="K27" s="505">
        <v>4.0730000000000004</v>
      </c>
      <c r="L27" s="512">
        <v>0.47699999999999998</v>
      </c>
      <c r="M27" s="507" t="s">
        <v>30</v>
      </c>
      <c r="N27" s="508">
        <v>8.9999999999999993E-3</v>
      </c>
      <c r="O27" s="515">
        <v>55.649000000000001</v>
      </c>
      <c r="P27" s="501">
        <v>200</v>
      </c>
      <c r="Q27" s="506">
        <f>VLOOKUP(P27,Data!A$24:F$35,3)</f>
        <v>185.2</v>
      </c>
      <c r="R27" s="523">
        <f t="shared" ref="R27:R31" si="2">+Q27/1000</f>
        <v>0.18519999999999998</v>
      </c>
      <c r="S27" s="509">
        <f t="shared" ref="S27:S31" si="3">+V27/1000</f>
        <v>1.5396548644874518E-3</v>
      </c>
      <c r="T27" s="522">
        <f>C22*E27</f>
        <v>1.5396548644874517</v>
      </c>
      <c r="U27" s="521">
        <v>0</v>
      </c>
      <c r="V27" s="519">
        <f>T27+U27</f>
        <v>1.5396548644874517</v>
      </c>
      <c r="W27" s="510">
        <f t="shared" ref="W27:W31" si="4">+IF(V27&lt;1.5,1.5,V27)</f>
        <v>1.5396548644874517</v>
      </c>
      <c r="X27" s="501">
        <f t="shared" ref="X27:X31" si="5">+Y27*(PI()*(R27^2)/4)*1000</f>
        <v>23.989343490817049</v>
      </c>
      <c r="Y27" s="507">
        <f t="shared" ref="Y27:Y31" si="6">(R27/4)^(2/3)*SQRT(L27/100)/0.01</f>
        <v>0.89052582185225448</v>
      </c>
      <c r="Z27" s="511">
        <f t="shared" ref="Z27:Z31" si="7">1000*L27/100*R27/4</f>
        <v>0.22085099999999996</v>
      </c>
      <c r="AA27" s="512">
        <f t="shared" ref="AA27:AA31" si="8">ROUND(W27/X27,2)</f>
        <v>0.06</v>
      </c>
      <c r="AB27" s="504">
        <f>VLOOKUP($AA27,Relaciones!$A$4:$E$106,2)</f>
        <v>0.47299999999999998</v>
      </c>
      <c r="AC27" s="504">
        <f>VLOOKUP($AA27,Relaciones!$A$4:$E$106,3)</f>
        <v>0.19600000000000001</v>
      </c>
      <c r="AD27" s="504">
        <f>VLOOKUP($AA27,Relaciones!$A$4:$E$106,4)</f>
        <v>0.48099999999999998</v>
      </c>
      <c r="AE27" s="505">
        <f>VLOOKUP($AA27,Relaciones!$A$4:$E$106,5)</f>
        <v>0.128</v>
      </c>
      <c r="AF27" s="503">
        <f>ROUND(AB27*Y27,2)</f>
        <v>0.42</v>
      </c>
      <c r="AG27" s="513" t="str">
        <f t="shared" ref="AG27:AG31" si="9">+IF(AF27&lt;0.56,"NO CUMPLE","CUMPLE")</f>
        <v>NO CUMPLE</v>
      </c>
      <c r="AH27" s="508">
        <f t="shared" ref="AH27:AH31" si="10">ROUND((1000*(R27/4*AD27)*L27/100),2)</f>
        <v>0.11</v>
      </c>
      <c r="AI27" s="514" t="str">
        <f>+IF(AH27&lt;0.1, "NO CUMPLE", "OK")</f>
        <v>OK</v>
      </c>
    </row>
    <row r="28" spans="1:35" s="436" customFormat="1" ht="15.75" customHeight="1" thickBot="1" x14ac:dyDescent="0.3">
      <c r="A28" s="941"/>
      <c r="B28" s="499" t="str">
        <f t="shared" ref="B28:B33" si="11">+C27</f>
        <v>BZ 14</v>
      </c>
      <c r="C28" s="500" t="s">
        <v>1297</v>
      </c>
      <c r="D28" s="501">
        <v>9</v>
      </c>
      <c r="E28" s="502">
        <f>D28+E27</f>
        <v>61</v>
      </c>
      <c r="F28" s="512">
        <v>1.55</v>
      </c>
      <c r="G28" s="504">
        <f t="shared" si="0"/>
        <v>2.5230000000000006</v>
      </c>
      <c r="H28" s="505">
        <v>4.0730000000000004</v>
      </c>
      <c r="I28" s="506">
        <v>1.95</v>
      </c>
      <c r="J28" s="504">
        <f t="shared" si="1"/>
        <v>2.2080000000000002</v>
      </c>
      <c r="K28" s="505">
        <v>4.1580000000000004</v>
      </c>
      <c r="L28" s="512">
        <v>0.56699999999999995</v>
      </c>
      <c r="M28" s="507" t="s">
        <v>30</v>
      </c>
      <c r="N28" s="508">
        <v>8.9999999999999993E-3</v>
      </c>
      <c r="O28" s="515">
        <v>55.649000000000001</v>
      </c>
      <c r="P28" s="501">
        <v>200</v>
      </c>
      <c r="Q28" s="506">
        <f>VLOOKUP(P28,Data!A$24:F$35,3)</f>
        <v>185.2</v>
      </c>
      <c r="R28" s="523">
        <f t="shared" si="2"/>
        <v>0.18519999999999998</v>
      </c>
      <c r="S28" s="509">
        <f t="shared" si="3"/>
        <v>1.8061335910333569E-3</v>
      </c>
      <c r="T28" s="522">
        <f t="shared" ref="T28:T33" si="12">E28*$C$22</f>
        <v>1.8061335910333569</v>
      </c>
      <c r="U28" s="521">
        <v>0</v>
      </c>
      <c r="V28" s="519">
        <f>T28+U28</f>
        <v>1.8061335910333569</v>
      </c>
      <c r="W28" s="510">
        <f t="shared" si="4"/>
        <v>1.8061335910333569</v>
      </c>
      <c r="X28" s="501">
        <f t="shared" si="5"/>
        <v>26.15475780902559</v>
      </c>
      <c r="Y28" s="507">
        <f t="shared" si="6"/>
        <v>0.97090973757347709</v>
      </c>
      <c r="Z28" s="511">
        <f t="shared" si="7"/>
        <v>0.26252099999999995</v>
      </c>
      <c r="AA28" s="512">
        <f t="shared" si="8"/>
        <v>7.0000000000000007E-2</v>
      </c>
      <c r="AB28" s="504">
        <f>VLOOKUP($AA28,Relaciones!$A$4:$E$106,2)</f>
        <v>0.49199999999999999</v>
      </c>
      <c r="AC28" s="504">
        <f>VLOOKUP($AA28,Relaciones!$A$4:$E$106,3)</f>
        <v>0.21</v>
      </c>
      <c r="AD28" s="504">
        <f>VLOOKUP($AA28,Relaciones!$A$4:$E$106,4)</f>
        <v>0.51</v>
      </c>
      <c r="AE28" s="505">
        <f>VLOOKUP($AA28,Relaciones!$A$4:$E$106,5)</f>
        <v>0.14000000000000001</v>
      </c>
      <c r="AF28" s="503">
        <f t="shared" ref="AF28:AF31" si="13">ROUND(AB28*Y28,2)</f>
        <v>0.48</v>
      </c>
      <c r="AG28" s="513" t="str">
        <f t="shared" si="9"/>
        <v>NO CUMPLE</v>
      </c>
      <c r="AH28" s="508">
        <f t="shared" si="10"/>
        <v>0.13</v>
      </c>
      <c r="AI28" s="514" t="str">
        <f t="shared" ref="AI28:AI31" si="14">+IF(AH28&lt;0.1, "NO CUMPLE", "OK")</f>
        <v>OK</v>
      </c>
    </row>
    <row r="29" spans="1:35" s="436" customFormat="1" ht="15.75" customHeight="1" thickBot="1" x14ac:dyDescent="0.3">
      <c r="A29" s="941"/>
      <c r="B29" s="499" t="str">
        <f t="shared" si="11"/>
        <v>BZ 15</v>
      </c>
      <c r="C29" s="500" t="s">
        <v>1298</v>
      </c>
      <c r="D29" s="501">
        <v>11</v>
      </c>
      <c r="E29" s="502">
        <f>D29+E28</f>
        <v>72</v>
      </c>
      <c r="F29" s="512">
        <v>1.95</v>
      </c>
      <c r="G29" s="504">
        <f t="shared" si="0"/>
        <v>2.2080000000000002</v>
      </c>
      <c r="H29" s="505">
        <v>4.1580000000000004</v>
      </c>
      <c r="I29" s="506">
        <v>2.35</v>
      </c>
      <c r="J29" s="504">
        <f t="shared" si="1"/>
        <v>1.8919999999999999</v>
      </c>
      <c r="K29" s="505">
        <v>4.242</v>
      </c>
      <c r="L29" s="512">
        <v>0.56699999999999995</v>
      </c>
      <c r="M29" s="507" t="s">
        <v>30</v>
      </c>
      <c r="N29" s="508">
        <v>8.9999999999999993E-3</v>
      </c>
      <c r="O29" s="515">
        <v>55.649000000000001</v>
      </c>
      <c r="P29" s="501">
        <v>200</v>
      </c>
      <c r="Q29" s="506">
        <f>VLOOKUP(P29,Data!A$24:F$35,3)</f>
        <v>185.2</v>
      </c>
      <c r="R29" s="523">
        <f t="shared" si="2"/>
        <v>0.18519999999999998</v>
      </c>
      <c r="S29" s="509">
        <f t="shared" si="3"/>
        <v>2.1318298123672408E-3</v>
      </c>
      <c r="T29" s="522">
        <f t="shared" si="12"/>
        <v>2.1318298123672408</v>
      </c>
      <c r="U29" s="521">
        <v>0</v>
      </c>
      <c r="V29" s="519">
        <f>T29+U29</f>
        <v>2.1318298123672408</v>
      </c>
      <c r="W29" s="510">
        <f t="shared" si="4"/>
        <v>2.1318298123672408</v>
      </c>
      <c r="X29" s="501">
        <f t="shared" si="5"/>
        <v>26.15475780902559</v>
      </c>
      <c r="Y29" s="507">
        <f t="shared" si="6"/>
        <v>0.97090973757347709</v>
      </c>
      <c r="Z29" s="511">
        <f t="shared" si="7"/>
        <v>0.26252099999999995</v>
      </c>
      <c r="AA29" s="512">
        <f t="shared" si="8"/>
        <v>0.08</v>
      </c>
      <c r="AB29" s="504">
        <f>VLOOKUP($AA29,Relaciones!$A$4:$E$106,2)</f>
        <v>0.505</v>
      </c>
      <c r="AC29" s="504">
        <f>VLOOKUP($AA29,Relaciones!$A$4:$E$106,3)</f>
        <v>0.22</v>
      </c>
      <c r="AD29" s="504">
        <f>VLOOKUP($AA29,Relaciones!$A$4:$E$106,4)</f>
        <v>0.53</v>
      </c>
      <c r="AE29" s="505">
        <f>VLOOKUP($AA29,Relaciones!$A$4:$E$106,5)</f>
        <v>0.151</v>
      </c>
      <c r="AF29" s="503">
        <f t="shared" si="13"/>
        <v>0.49</v>
      </c>
      <c r="AG29" s="513" t="str">
        <f t="shared" si="9"/>
        <v>NO CUMPLE</v>
      </c>
      <c r="AH29" s="508">
        <f t="shared" si="10"/>
        <v>0.14000000000000001</v>
      </c>
      <c r="AI29" s="514" t="str">
        <f t="shared" si="14"/>
        <v>OK</v>
      </c>
    </row>
    <row r="30" spans="1:35" s="436" customFormat="1" ht="15.75" customHeight="1" thickBot="1" x14ac:dyDescent="0.3">
      <c r="A30" s="941"/>
      <c r="B30" s="499" t="str">
        <f t="shared" si="11"/>
        <v>BZ 16</v>
      </c>
      <c r="C30" s="500" t="s">
        <v>1299</v>
      </c>
      <c r="D30" s="501">
        <v>7</v>
      </c>
      <c r="E30" s="502">
        <f>D30+E29</f>
        <v>79</v>
      </c>
      <c r="F30" s="512">
        <v>2.35</v>
      </c>
      <c r="G30" s="504">
        <f t="shared" si="0"/>
        <v>1.8919999999999999</v>
      </c>
      <c r="H30" s="505">
        <v>4.242</v>
      </c>
      <c r="I30" s="506">
        <v>2.7</v>
      </c>
      <c r="J30" s="504">
        <f t="shared" si="1"/>
        <v>1.6269999999999998</v>
      </c>
      <c r="K30" s="505">
        <v>4.327</v>
      </c>
      <c r="L30" s="512">
        <v>0.47699999999999998</v>
      </c>
      <c r="M30" s="507" t="s">
        <v>30</v>
      </c>
      <c r="N30" s="508">
        <v>8.9999999999999993E-3</v>
      </c>
      <c r="O30" s="515">
        <v>55.649000000000001</v>
      </c>
      <c r="P30" s="501">
        <v>200</v>
      </c>
      <c r="Q30" s="506">
        <f>VLOOKUP(P30,Data!A$24:F$35,3)</f>
        <v>185.2</v>
      </c>
      <c r="R30" s="523">
        <f t="shared" si="2"/>
        <v>0.18519999999999998</v>
      </c>
      <c r="S30" s="509">
        <f t="shared" si="3"/>
        <v>2.3390910441251668E-3</v>
      </c>
      <c r="T30" s="522">
        <f t="shared" si="12"/>
        <v>2.3390910441251669</v>
      </c>
      <c r="U30" s="521">
        <v>0</v>
      </c>
      <c r="V30" s="519">
        <f t="shared" ref="V30" si="15">T30+U30</f>
        <v>2.3390910441251669</v>
      </c>
      <c r="W30" s="510">
        <f t="shared" si="4"/>
        <v>2.3390910441251669</v>
      </c>
      <c r="X30" s="501">
        <f t="shared" si="5"/>
        <v>23.989343490817049</v>
      </c>
      <c r="Y30" s="507">
        <f t="shared" si="6"/>
        <v>0.89052582185225448</v>
      </c>
      <c r="Z30" s="511">
        <f t="shared" si="7"/>
        <v>0.22085099999999996</v>
      </c>
      <c r="AA30" s="512">
        <f t="shared" si="8"/>
        <v>0.1</v>
      </c>
      <c r="AB30" s="504">
        <f>VLOOKUP($AA30,Relaciones!$A$4:$E$106,2)</f>
        <v>0.54</v>
      </c>
      <c r="AC30" s="504">
        <f>VLOOKUP($AA30,Relaciones!$A$4:$E$106,3)</f>
        <v>0.248</v>
      </c>
      <c r="AD30" s="504">
        <f>VLOOKUP($AA30,Relaciones!$A$4:$E$106,4)</f>
        <v>0.58599999999999997</v>
      </c>
      <c r="AE30" s="505">
        <f>VLOOKUP($AA30,Relaciones!$A$4:$E$106,5)</f>
        <v>0.17</v>
      </c>
      <c r="AF30" s="503">
        <f t="shared" si="13"/>
        <v>0.48</v>
      </c>
      <c r="AG30" s="513" t="str">
        <f t="shared" si="9"/>
        <v>NO CUMPLE</v>
      </c>
      <c r="AH30" s="508">
        <f t="shared" si="10"/>
        <v>0.13</v>
      </c>
      <c r="AI30" s="514" t="str">
        <f t="shared" si="14"/>
        <v>OK</v>
      </c>
    </row>
    <row r="31" spans="1:35" s="436" customFormat="1" ht="15.75" customHeight="1" thickBot="1" x14ac:dyDescent="0.3">
      <c r="A31" s="941"/>
      <c r="B31" s="499" t="str">
        <f t="shared" si="11"/>
        <v>BZ 17</v>
      </c>
      <c r="C31" s="500" t="s">
        <v>1300</v>
      </c>
      <c r="D31" s="501">
        <f>8+9</f>
        <v>17</v>
      </c>
      <c r="E31" s="502">
        <f t="shared" ref="E31:E33" si="16">D31+E30</f>
        <v>96</v>
      </c>
      <c r="F31" s="512">
        <v>2.7</v>
      </c>
      <c r="G31" s="504">
        <f t="shared" si="0"/>
        <v>1.6269999999999998</v>
      </c>
      <c r="H31" s="505">
        <v>4.327</v>
      </c>
      <c r="I31" s="506">
        <v>3.1</v>
      </c>
      <c r="J31" s="504">
        <f t="shared" si="1"/>
        <v>1.3219999999999996</v>
      </c>
      <c r="K31" s="505">
        <v>4.4219999999999997</v>
      </c>
      <c r="L31" s="512">
        <v>0.47799999999999998</v>
      </c>
      <c r="M31" s="507" t="s">
        <v>30</v>
      </c>
      <c r="N31" s="508">
        <v>8.9999999999999993E-3</v>
      </c>
      <c r="O31" s="515">
        <v>63.69</v>
      </c>
      <c r="P31" s="501">
        <v>200</v>
      </c>
      <c r="Q31" s="506">
        <f>VLOOKUP(P31,Data!A$24:F$35,3)</f>
        <v>185.2</v>
      </c>
      <c r="R31" s="523">
        <f t="shared" si="2"/>
        <v>0.18519999999999998</v>
      </c>
      <c r="S31" s="509">
        <f t="shared" si="3"/>
        <v>2.8719286387118769E-3</v>
      </c>
      <c r="T31" s="522">
        <f t="shared" si="12"/>
        <v>2.8424397498229879</v>
      </c>
      <c r="U31" s="521">
        <f>+'CAUDALES NO DOMICILIARIOS'!C81</f>
        <v>2.9488888888888887E-2</v>
      </c>
      <c r="V31" s="519">
        <f>T31+U31</f>
        <v>2.8719286387118768</v>
      </c>
      <c r="W31" s="510">
        <f t="shared" si="4"/>
        <v>2.8719286387118768</v>
      </c>
      <c r="X31" s="501">
        <f t="shared" si="5"/>
        <v>24.014476387695112</v>
      </c>
      <c r="Y31" s="507">
        <f t="shared" si="6"/>
        <v>0.8914587983489406</v>
      </c>
      <c r="Z31" s="511">
        <f t="shared" si="7"/>
        <v>0.22131399999999998</v>
      </c>
      <c r="AA31" s="512">
        <f t="shared" si="8"/>
        <v>0.12</v>
      </c>
      <c r="AB31" s="504">
        <f>VLOOKUP($AA31,Relaciones!$A$4:$E$106,2)</f>
        <v>0.56999999999999995</v>
      </c>
      <c r="AC31" s="504">
        <f>VLOOKUP($AA31,Relaciones!$A$4:$E$106,3)</f>
        <v>0.27</v>
      </c>
      <c r="AD31" s="504">
        <f>VLOOKUP($AA31,Relaciones!$A$4:$E$106,4)</f>
        <v>0.63</v>
      </c>
      <c r="AE31" s="505">
        <f>VLOOKUP($AA31,Relaciones!$A$4:$E$106,5)</f>
        <v>0.188</v>
      </c>
      <c r="AF31" s="503">
        <f t="shared" si="13"/>
        <v>0.51</v>
      </c>
      <c r="AG31" s="513" t="str">
        <f t="shared" si="9"/>
        <v>NO CUMPLE</v>
      </c>
      <c r="AH31" s="508">
        <f t="shared" si="10"/>
        <v>0.14000000000000001</v>
      </c>
      <c r="AI31" s="514" t="str">
        <f t="shared" si="14"/>
        <v>OK</v>
      </c>
    </row>
    <row r="32" spans="1:35" s="436" customFormat="1" ht="15.75" customHeight="1" thickBot="1" x14ac:dyDescent="0.3">
      <c r="A32" s="941"/>
      <c r="B32" s="499" t="str">
        <f t="shared" si="11"/>
        <v>BZ 18</v>
      </c>
      <c r="C32" s="500" t="s">
        <v>1301</v>
      </c>
      <c r="D32" s="501">
        <v>9</v>
      </c>
      <c r="E32" s="502">
        <f>D32+E31</f>
        <v>105</v>
      </c>
      <c r="F32" s="512">
        <v>3.1</v>
      </c>
      <c r="G32" s="504">
        <f t="shared" ref="G32" si="17">+H32-F32</f>
        <v>1.3219999999999996</v>
      </c>
      <c r="H32" s="505">
        <v>4.4219999999999997</v>
      </c>
      <c r="I32" s="506">
        <v>3.5</v>
      </c>
      <c r="J32" s="504">
        <f t="shared" ref="J32" si="18">+K32-I32</f>
        <v>1.0170000000000003</v>
      </c>
      <c r="K32" s="505">
        <v>4.5170000000000003</v>
      </c>
      <c r="L32" s="512">
        <v>0.47799999999999998</v>
      </c>
      <c r="M32" s="507" t="s">
        <v>30</v>
      </c>
      <c r="N32" s="508">
        <v>8.9999999999999993E-3</v>
      </c>
      <c r="O32" s="515">
        <v>63.69</v>
      </c>
      <c r="P32" s="501">
        <v>200</v>
      </c>
      <c r="Q32" s="506">
        <f>VLOOKUP(P32,Data!A$24:F$35,3)</f>
        <v>185.2</v>
      </c>
      <c r="R32" s="523">
        <f t="shared" ref="R32" si="19">+Q32/1000</f>
        <v>0.18519999999999998</v>
      </c>
      <c r="S32" s="509">
        <f t="shared" ref="S32" si="20">+V32/1000</f>
        <v>3.2572592171096339E-3</v>
      </c>
      <c r="T32" s="522">
        <f t="shared" si="12"/>
        <v>3.1089184763688928</v>
      </c>
      <c r="U32" s="521">
        <f>U31+'CAUDALES NO DOMICILIARIOS'!I81</f>
        <v>0.14834074074074075</v>
      </c>
      <c r="V32" s="519">
        <f>T32+U32</f>
        <v>3.2572592171096337</v>
      </c>
      <c r="W32" s="510">
        <f t="shared" ref="W32" si="21">+IF(V32&lt;1.5,1.5,V32)</f>
        <v>3.2572592171096337</v>
      </c>
      <c r="X32" s="501">
        <f t="shared" ref="X32" si="22">+Y32*(PI()*(R32^2)/4)*1000</f>
        <v>24.014476387695112</v>
      </c>
      <c r="Y32" s="507">
        <f t="shared" ref="Y32" si="23">(R32/4)^(2/3)*SQRT(L32/100)/0.01</f>
        <v>0.8914587983489406</v>
      </c>
      <c r="Z32" s="511">
        <f t="shared" ref="Z32" si="24">1000*L32/100*R32/4</f>
        <v>0.22131399999999998</v>
      </c>
      <c r="AA32" s="512">
        <f t="shared" ref="AA32" si="25">ROUND(W32/X32,2)</f>
        <v>0.14000000000000001</v>
      </c>
      <c r="AB32" s="504">
        <f>VLOOKUP($AA32,Relaciones!$A$4:$E$106,2)</f>
        <v>0.59</v>
      </c>
      <c r="AC32" s="504">
        <f>VLOOKUP($AA32,Relaciones!$A$4:$E$106,3)</f>
        <v>0.28899999999999998</v>
      </c>
      <c r="AD32" s="504">
        <f>VLOOKUP($AA32,Relaciones!$A$4:$E$106,4)</f>
        <v>0.66800000000000004</v>
      </c>
      <c r="AE32" s="505">
        <f>VLOOKUP($AA32,Relaciones!$A$4:$E$106,5)</f>
        <v>0.20499999999999999</v>
      </c>
      <c r="AF32" s="503">
        <f t="shared" ref="AF32" si="26">ROUND(AB32*Y32,2)</f>
        <v>0.53</v>
      </c>
      <c r="AG32" s="513" t="str">
        <f t="shared" ref="AG32" si="27">+IF(AF32&lt;0.56,"NO CUMPLE","CUMPLE")</f>
        <v>NO CUMPLE</v>
      </c>
      <c r="AH32" s="508">
        <f t="shared" ref="AH32" si="28">ROUND((1000*(R32/4*AD32)*L32/100),2)</f>
        <v>0.15</v>
      </c>
      <c r="AI32" s="514" t="str">
        <f t="shared" ref="AI32" si="29">+IF(AH32&lt;0.1, "NO CUMPLE", "OK")</f>
        <v>OK</v>
      </c>
    </row>
    <row r="33" spans="1:35" s="436" customFormat="1" ht="15.75" customHeight="1" thickBot="1" x14ac:dyDescent="0.3">
      <c r="A33" s="942"/>
      <c r="B33" s="499" t="str">
        <f t="shared" si="11"/>
        <v>BZ 19</v>
      </c>
      <c r="C33" s="500" t="s">
        <v>1302</v>
      </c>
      <c r="D33" s="501">
        <v>6</v>
      </c>
      <c r="E33" s="502">
        <f t="shared" si="16"/>
        <v>111</v>
      </c>
      <c r="F33" s="512">
        <v>3.5</v>
      </c>
      <c r="G33" s="504">
        <f t="shared" ref="G33" si="30">+H33-F33</f>
        <v>1.0170000000000003</v>
      </c>
      <c r="H33" s="505">
        <v>4.5170000000000003</v>
      </c>
      <c r="I33" s="506">
        <v>3.85</v>
      </c>
      <c r="J33" s="504">
        <f t="shared" ref="J33" si="31">+K33-I33</f>
        <v>0.76000000000000023</v>
      </c>
      <c r="K33" s="505">
        <v>4.6100000000000003</v>
      </c>
      <c r="L33" s="512">
        <v>0.41299999999999998</v>
      </c>
      <c r="M33" s="507" t="s">
        <v>30</v>
      </c>
      <c r="N33" s="508">
        <v>8.9999999999999993E-3</v>
      </c>
      <c r="O33" s="515">
        <v>62.19</v>
      </c>
      <c r="P33" s="501">
        <v>200</v>
      </c>
      <c r="Q33" s="506">
        <f>VLOOKUP(P33,Data!A$24:F$35,3)</f>
        <v>185.2</v>
      </c>
      <c r="R33" s="523">
        <f t="shared" ref="R33" si="32">+Q33/1000</f>
        <v>0.18519999999999998</v>
      </c>
      <c r="S33" s="509">
        <f t="shared" ref="S33" si="33">+V33/1000</f>
        <v>3.4349117014735703E-3</v>
      </c>
      <c r="T33" s="522">
        <f t="shared" si="12"/>
        <v>3.2865709607328295</v>
      </c>
      <c r="U33" s="521">
        <f>+U32</f>
        <v>0.14834074074074075</v>
      </c>
      <c r="V33" s="519">
        <f>T33+U33</f>
        <v>3.4349117014735704</v>
      </c>
      <c r="W33" s="510">
        <f t="shared" ref="W33" si="34">+IF(V33&lt;1.5,1.5,V33)</f>
        <v>3.4349117014735704</v>
      </c>
      <c r="X33" s="501">
        <f t="shared" ref="X33" si="35">+Y33*(PI()*(R33^2)/4)*1000</f>
        <v>22.32205630348113</v>
      </c>
      <c r="Y33" s="507">
        <f t="shared" ref="Y33" si="36">(R33/4)^(2/3)*SQRT(L33/100)/0.01</f>
        <v>0.82863324470297106</v>
      </c>
      <c r="Z33" s="511">
        <f t="shared" ref="Z33" si="37">1000*L33/100*R33/4</f>
        <v>0.19121899999999997</v>
      </c>
      <c r="AA33" s="512">
        <f t="shared" ref="AA33" si="38">ROUND(W33/X33,2)</f>
        <v>0.15</v>
      </c>
      <c r="AB33" s="504">
        <f>VLOOKUP($AA33,Relaciones!$A$4:$E$106,2)</f>
        <v>0.6</v>
      </c>
      <c r="AC33" s="504">
        <f>VLOOKUP($AA33,Relaciones!$A$4:$E$106,3)</f>
        <v>0.29799999999999999</v>
      </c>
      <c r="AD33" s="504">
        <f>VLOOKUP($AA33,Relaciones!$A$4:$E$106,4)</f>
        <v>0.68600000000000005</v>
      </c>
      <c r="AE33" s="505">
        <f>VLOOKUP($AA33,Relaciones!$A$4:$E$106,5)</f>
        <v>0.21299999999999999</v>
      </c>
      <c r="AF33" s="503">
        <f t="shared" ref="AF33" si="39">ROUND(AB33*Y33,2)</f>
        <v>0.5</v>
      </c>
      <c r="AG33" s="513" t="str">
        <f t="shared" ref="AG33" si="40">+IF(AF33&lt;0.56,"NO CUMPLE","CUMPLE")</f>
        <v>NO CUMPLE</v>
      </c>
      <c r="AH33" s="508">
        <f t="shared" ref="AH33" si="41">ROUND((1000*(R33/4*AD33)*L33/100),2)</f>
        <v>0.13</v>
      </c>
      <c r="AI33" s="514" t="str">
        <f t="shared" ref="AI33" si="42">+IF(AH33&lt;0.1, "NO CUMPLE", "OK")</f>
        <v>OK</v>
      </c>
    </row>
    <row r="34" spans="1:35" s="333" customFormat="1" ht="13.5" thickBot="1" x14ac:dyDescent="0.3">
      <c r="A34" s="615"/>
      <c r="B34" s="341"/>
      <c r="C34" s="341"/>
      <c r="D34" s="342"/>
      <c r="E34" s="342"/>
      <c r="F34" s="343"/>
      <c r="G34" s="332"/>
      <c r="H34" s="332"/>
      <c r="I34" s="343"/>
      <c r="J34" s="332"/>
      <c r="K34" s="332"/>
      <c r="L34" s="343"/>
      <c r="M34" s="342"/>
      <c r="N34" s="343"/>
      <c r="O34" s="516"/>
      <c r="P34" s="342"/>
      <c r="Q34" s="343"/>
      <c r="R34" s="345"/>
      <c r="S34" s="338"/>
      <c r="T34" s="343"/>
      <c r="U34" s="343"/>
      <c r="V34" s="343"/>
      <c r="W34" s="343"/>
      <c r="X34" s="342"/>
      <c r="Y34" s="342"/>
      <c r="Z34" s="342"/>
      <c r="AA34" s="332"/>
      <c r="AB34" s="332"/>
      <c r="AC34" s="332"/>
      <c r="AD34" s="332"/>
      <c r="AE34" s="332"/>
      <c r="AF34" s="343"/>
      <c r="AG34" s="346"/>
      <c r="AH34" s="343"/>
      <c r="AI34" s="616"/>
    </row>
    <row r="35" spans="1:35" s="436" customFormat="1" ht="26.25" customHeight="1" thickBot="1" x14ac:dyDescent="0.3">
      <c r="A35" s="940" t="s">
        <v>1373</v>
      </c>
      <c r="B35" s="499" t="s">
        <v>1230</v>
      </c>
      <c r="C35" s="500" t="s">
        <v>1303</v>
      </c>
      <c r="D35" s="501">
        <f>9+2</f>
        <v>11</v>
      </c>
      <c r="E35" s="502">
        <f>D35</f>
        <v>11</v>
      </c>
      <c r="F35" s="512">
        <v>1.2</v>
      </c>
      <c r="G35" s="504">
        <f t="shared" ref="G35:G40" si="43">+H35-F35</f>
        <v>2.8019999999999996</v>
      </c>
      <c r="H35" s="505">
        <v>4.0019999999999998</v>
      </c>
      <c r="I35" s="506">
        <v>1.55</v>
      </c>
      <c r="J35" s="504">
        <f t="shared" ref="J35:J40" si="44">+K35-I35</f>
        <v>2.5300000000000002</v>
      </c>
      <c r="K35" s="505">
        <v>4.08</v>
      </c>
      <c r="L35" s="512">
        <v>0.49199999999999999</v>
      </c>
      <c r="M35" s="507" t="s">
        <v>30</v>
      </c>
      <c r="N35" s="508">
        <v>8.9999999999999993E-3</v>
      </c>
      <c r="O35" s="515">
        <v>55.167000000000002</v>
      </c>
      <c r="P35" s="501">
        <v>200</v>
      </c>
      <c r="Q35" s="506">
        <f>VLOOKUP(P35,Data!A$24:F$35,3)</f>
        <v>185.2</v>
      </c>
      <c r="R35" s="523">
        <f t="shared" ref="R35:R40" si="45">+Q35/1000</f>
        <v>0.18519999999999998</v>
      </c>
      <c r="S35" s="509">
        <f t="shared" ref="S35:S40" si="46">+V35/1000</f>
        <v>3.2569622133388405E-4</v>
      </c>
      <c r="T35" s="522">
        <f>C22*E35</f>
        <v>0.32569622133388404</v>
      </c>
      <c r="U35" s="521">
        <v>0</v>
      </c>
      <c r="V35" s="519">
        <f t="shared" ref="V35:V36" si="47">T35+U35</f>
        <v>0.32569622133388404</v>
      </c>
      <c r="W35" s="510">
        <f t="shared" ref="W35:W40" si="48">+IF(V35&lt;1.5,1.5,V35)</f>
        <v>1.5</v>
      </c>
      <c r="X35" s="501">
        <f t="shared" ref="X35:X40" si="49">+Y35*(PI()*(R35^2)/4)*1000</f>
        <v>24.36361481680834</v>
      </c>
      <c r="Y35" s="507">
        <f t="shared" ref="Y35:Y40" si="50">(R35/4)^(2/3)*SQRT(L35/100)/0.01</f>
        <v>0.90441941924485125</v>
      </c>
      <c r="Z35" s="511">
        <f t="shared" ref="Z35:Z40" si="51">1000*L35/100*R35/4</f>
        <v>0.22779599999999997</v>
      </c>
      <c r="AA35" s="512">
        <f t="shared" ref="AA35:AA40" si="52">ROUND(W35/X35,2)</f>
        <v>0.06</v>
      </c>
      <c r="AB35" s="504">
        <f>VLOOKUP($AA35,Relaciones!$A$4:$E$106,2)</f>
        <v>0.47299999999999998</v>
      </c>
      <c r="AC35" s="504">
        <f>VLOOKUP($AA35,Relaciones!$A$4:$E$106,3)</f>
        <v>0.19600000000000001</v>
      </c>
      <c r="AD35" s="504">
        <f>VLOOKUP($AA35,Relaciones!$A$4:$E$106,4)</f>
        <v>0.48099999999999998</v>
      </c>
      <c r="AE35" s="505">
        <f>VLOOKUP($AA35,Relaciones!$A$4:$E$106,5)</f>
        <v>0.128</v>
      </c>
      <c r="AF35" s="503">
        <f t="shared" ref="AF35:AF40" si="53">ROUND(AB35*Y35,2)</f>
        <v>0.43</v>
      </c>
      <c r="AG35" s="513" t="str">
        <f t="shared" ref="AG35:AG40" si="54">+IF(AF35&lt;0.56,"NO CUMPLE","CUMPLE")</f>
        <v>NO CUMPLE</v>
      </c>
      <c r="AH35" s="508">
        <f t="shared" ref="AH35:AH40" si="55">ROUND((1000*(R35/4*AD35)*L35/100),2)</f>
        <v>0.11</v>
      </c>
      <c r="AI35" s="514" t="str">
        <f t="shared" ref="AI35:AI40" si="56">+IF(AH35&lt;0.1, "NO CUMPLE", "OK")</f>
        <v>OK</v>
      </c>
    </row>
    <row r="36" spans="1:35" s="436" customFormat="1" ht="15.75" customHeight="1" thickBot="1" x14ac:dyDescent="0.3">
      <c r="A36" s="941"/>
      <c r="B36" s="499" t="str">
        <f t="shared" ref="B36:B41" si="57">+C35</f>
        <v>BZ 21</v>
      </c>
      <c r="C36" s="500" t="s">
        <v>1304</v>
      </c>
      <c r="D36" s="501">
        <v>8</v>
      </c>
      <c r="E36" s="502">
        <f t="shared" ref="E36:E40" si="58">D36+E35</f>
        <v>19</v>
      </c>
      <c r="F36" s="512">
        <v>1.55</v>
      </c>
      <c r="G36" s="504">
        <f t="shared" si="43"/>
        <v>2.5300000000000002</v>
      </c>
      <c r="H36" s="505">
        <v>4.08</v>
      </c>
      <c r="I36" s="506">
        <v>1.95</v>
      </c>
      <c r="J36" s="504">
        <f t="shared" si="44"/>
        <v>2.2089999999999996</v>
      </c>
      <c r="K36" s="505">
        <v>4.1589999999999998</v>
      </c>
      <c r="L36" s="512">
        <v>0.58199999999999996</v>
      </c>
      <c r="M36" s="507" t="s">
        <v>30</v>
      </c>
      <c r="N36" s="508">
        <v>8.9999999999999993E-3</v>
      </c>
      <c r="O36" s="515">
        <v>55.167000000000002</v>
      </c>
      <c r="P36" s="501">
        <v>200</v>
      </c>
      <c r="Q36" s="506">
        <f>VLOOKUP(P36,Data!A$24:F$35,3)</f>
        <v>185.2</v>
      </c>
      <c r="R36" s="523">
        <f t="shared" si="45"/>
        <v>0.18519999999999998</v>
      </c>
      <c r="S36" s="509">
        <f t="shared" si="46"/>
        <v>5.6256620048579964E-4</v>
      </c>
      <c r="T36" s="522">
        <f t="shared" ref="T36:T41" si="59">E36*$C$22</f>
        <v>0.56256620048579964</v>
      </c>
      <c r="U36" s="521">
        <v>0</v>
      </c>
      <c r="V36" s="519">
        <f t="shared" si="47"/>
        <v>0.56256620048579964</v>
      </c>
      <c r="W36" s="510">
        <f t="shared" si="48"/>
        <v>1.5</v>
      </c>
      <c r="X36" s="501">
        <f t="shared" si="49"/>
        <v>26.498461877440757</v>
      </c>
      <c r="Y36" s="507">
        <f t="shared" si="50"/>
        <v>0.983668625623771</v>
      </c>
      <c r="Z36" s="511">
        <f t="shared" si="51"/>
        <v>0.26946599999999998</v>
      </c>
      <c r="AA36" s="512">
        <f t="shared" si="52"/>
        <v>0.06</v>
      </c>
      <c r="AB36" s="504">
        <f>VLOOKUP($AA36,Relaciones!$A$4:$E$106,2)</f>
        <v>0.47299999999999998</v>
      </c>
      <c r="AC36" s="504">
        <f>VLOOKUP($AA36,Relaciones!$A$4:$E$106,3)</f>
        <v>0.19600000000000001</v>
      </c>
      <c r="AD36" s="504">
        <f>VLOOKUP($AA36,Relaciones!$A$4:$E$106,4)</f>
        <v>0.48099999999999998</v>
      </c>
      <c r="AE36" s="505">
        <f>VLOOKUP($AA36,Relaciones!$A$4:$E$106,5)</f>
        <v>0.128</v>
      </c>
      <c r="AF36" s="503">
        <f t="shared" si="53"/>
        <v>0.47</v>
      </c>
      <c r="AG36" s="513" t="str">
        <f t="shared" si="54"/>
        <v>NO CUMPLE</v>
      </c>
      <c r="AH36" s="508">
        <f t="shared" si="55"/>
        <v>0.13</v>
      </c>
      <c r="AI36" s="514" t="str">
        <f t="shared" si="56"/>
        <v>OK</v>
      </c>
    </row>
    <row r="37" spans="1:35" s="436" customFormat="1" ht="15.75" customHeight="1" thickBot="1" x14ac:dyDescent="0.3">
      <c r="A37" s="941"/>
      <c r="B37" s="499" t="str">
        <f t="shared" si="57"/>
        <v>BZ 22</v>
      </c>
      <c r="C37" s="500" t="s">
        <v>1305</v>
      </c>
      <c r="D37" s="501">
        <v>10</v>
      </c>
      <c r="E37" s="502">
        <f t="shared" si="58"/>
        <v>29</v>
      </c>
      <c r="F37" s="512">
        <v>1.95</v>
      </c>
      <c r="G37" s="504">
        <f t="shared" si="43"/>
        <v>2.2089999999999996</v>
      </c>
      <c r="H37" s="505">
        <v>4.1589999999999998</v>
      </c>
      <c r="I37" s="506">
        <v>2.35</v>
      </c>
      <c r="J37" s="504">
        <f t="shared" si="44"/>
        <v>1.8880000000000003</v>
      </c>
      <c r="K37" s="505">
        <v>4.2380000000000004</v>
      </c>
      <c r="L37" s="512">
        <v>0.58199999999999996</v>
      </c>
      <c r="M37" s="507" t="s">
        <v>30</v>
      </c>
      <c r="N37" s="508">
        <v>8.9999999999999993E-3</v>
      </c>
      <c r="O37" s="515">
        <v>55.167000000000002</v>
      </c>
      <c r="P37" s="501">
        <v>200</v>
      </c>
      <c r="Q37" s="506">
        <f>VLOOKUP(P37,Data!A$24:F$35,3)</f>
        <v>185.2</v>
      </c>
      <c r="R37" s="523">
        <f t="shared" si="45"/>
        <v>0.18519999999999998</v>
      </c>
      <c r="S37" s="509">
        <f t="shared" si="46"/>
        <v>8.5865367442569424E-4</v>
      </c>
      <c r="T37" s="522">
        <f t="shared" si="59"/>
        <v>0.85865367442569429</v>
      </c>
      <c r="U37" s="521">
        <v>0</v>
      </c>
      <c r="V37" s="519">
        <f>T37+U37</f>
        <v>0.85865367442569429</v>
      </c>
      <c r="W37" s="510">
        <f t="shared" si="48"/>
        <v>1.5</v>
      </c>
      <c r="X37" s="501">
        <f t="shared" si="49"/>
        <v>26.498461877440757</v>
      </c>
      <c r="Y37" s="507">
        <f t="shared" si="50"/>
        <v>0.983668625623771</v>
      </c>
      <c r="Z37" s="511">
        <f t="shared" si="51"/>
        <v>0.26946599999999998</v>
      </c>
      <c r="AA37" s="512">
        <f t="shared" si="52"/>
        <v>0.06</v>
      </c>
      <c r="AB37" s="504">
        <f>VLOOKUP($AA37,Relaciones!$A$4:$E$106,2)</f>
        <v>0.47299999999999998</v>
      </c>
      <c r="AC37" s="504">
        <f>VLOOKUP($AA37,Relaciones!$A$4:$E$106,3)</f>
        <v>0.19600000000000001</v>
      </c>
      <c r="AD37" s="504">
        <f>VLOOKUP($AA37,Relaciones!$A$4:$E$106,4)</f>
        <v>0.48099999999999998</v>
      </c>
      <c r="AE37" s="505">
        <f>VLOOKUP($AA37,Relaciones!$A$4:$E$106,5)</f>
        <v>0.128</v>
      </c>
      <c r="AF37" s="503">
        <f t="shared" si="53"/>
        <v>0.47</v>
      </c>
      <c r="AG37" s="513" t="str">
        <f t="shared" si="54"/>
        <v>NO CUMPLE</v>
      </c>
      <c r="AH37" s="508">
        <f t="shared" si="55"/>
        <v>0.13</v>
      </c>
      <c r="AI37" s="514" t="str">
        <f t="shared" si="56"/>
        <v>OK</v>
      </c>
    </row>
    <row r="38" spans="1:35" s="436" customFormat="1" ht="15.75" customHeight="1" thickBot="1" x14ac:dyDescent="0.3">
      <c r="A38" s="941"/>
      <c r="B38" s="499" t="str">
        <f t="shared" si="57"/>
        <v>BZ 23</v>
      </c>
      <c r="C38" s="500" t="s">
        <v>1306</v>
      </c>
      <c r="D38" s="501">
        <v>6</v>
      </c>
      <c r="E38" s="502">
        <f t="shared" si="58"/>
        <v>35</v>
      </c>
      <c r="F38" s="512">
        <v>2.35</v>
      </c>
      <c r="G38" s="504">
        <f t="shared" si="43"/>
        <v>1.8880000000000003</v>
      </c>
      <c r="H38" s="505">
        <v>4.2380000000000004</v>
      </c>
      <c r="I38" s="506">
        <v>2.7</v>
      </c>
      <c r="J38" s="504">
        <f t="shared" si="44"/>
        <v>1.6159999999999997</v>
      </c>
      <c r="K38" s="505">
        <v>4.3159999999999998</v>
      </c>
      <c r="L38" s="512">
        <v>0.49199999999999999</v>
      </c>
      <c r="M38" s="507" t="s">
        <v>30</v>
      </c>
      <c r="N38" s="508">
        <v>8.9999999999999993E-3</v>
      </c>
      <c r="O38" s="515">
        <v>55.167000000000002</v>
      </c>
      <c r="P38" s="501">
        <v>200</v>
      </c>
      <c r="Q38" s="506">
        <f>VLOOKUP(P38,Data!A$24:F$35,3)</f>
        <v>185.2</v>
      </c>
      <c r="R38" s="523">
        <f t="shared" si="45"/>
        <v>0.18519999999999998</v>
      </c>
      <c r="S38" s="509">
        <f t="shared" si="46"/>
        <v>1.036306158789631E-3</v>
      </c>
      <c r="T38" s="522">
        <f t="shared" si="59"/>
        <v>1.0363061587896309</v>
      </c>
      <c r="U38" s="521">
        <v>0</v>
      </c>
      <c r="V38" s="519">
        <f t="shared" ref="V38" si="60">T38+U38</f>
        <v>1.0363061587896309</v>
      </c>
      <c r="W38" s="510">
        <f t="shared" si="48"/>
        <v>1.5</v>
      </c>
      <c r="X38" s="501">
        <f t="shared" si="49"/>
        <v>24.36361481680834</v>
      </c>
      <c r="Y38" s="507">
        <f t="shared" si="50"/>
        <v>0.90441941924485125</v>
      </c>
      <c r="Z38" s="511">
        <f t="shared" si="51"/>
        <v>0.22779599999999997</v>
      </c>
      <c r="AA38" s="512">
        <f t="shared" si="52"/>
        <v>0.06</v>
      </c>
      <c r="AB38" s="504">
        <f>VLOOKUP($AA38,Relaciones!$A$4:$E$106,2)</f>
        <v>0.47299999999999998</v>
      </c>
      <c r="AC38" s="504">
        <f>VLOOKUP($AA38,Relaciones!$A$4:$E$106,3)</f>
        <v>0.19600000000000001</v>
      </c>
      <c r="AD38" s="504">
        <f>VLOOKUP($AA38,Relaciones!$A$4:$E$106,4)</f>
        <v>0.48099999999999998</v>
      </c>
      <c r="AE38" s="505">
        <f>VLOOKUP($AA38,Relaciones!$A$4:$E$106,5)</f>
        <v>0.128</v>
      </c>
      <c r="AF38" s="503">
        <f t="shared" si="53"/>
        <v>0.43</v>
      </c>
      <c r="AG38" s="513" t="str">
        <f t="shared" si="54"/>
        <v>NO CUMPLE</v>
      </c>
      <c r="AH38" s="508">
        <f t="shared" si="55"/>
        <v>0.11</v>
      </c>
      <c r="AI38" s="514" t="str">
        <f t="shared" si="56"/>
        <v>OK</v>
      </c>
    </row>
    <row r="39" spans="1:35" s="436" customFormat="1" ht="15.75" customHeight="1" thickBot="1" x14ac:dyDescent="0.3">
      <c r="A39" s="941"/>
      <c r="B39" s="499" t="str">
        <f t="shared" si="57"/>
        <v>BZ 24</v>
      </c>
      <c r="C39" s="500" t="s">
        <v>1307</v>
      </c>
      <c r="D39" s="501">
        <f>13</f>
        <v>13</v>
      </c>
      <c r="E39" s="502">
        <f t="shared" si="58"/>
        <v>48</v>
      </c>
      <c r="F39" s="512">
        <v>2.7</v>
      </c>
      <c r="G39" s="504">
        <f t="shared" si="43"/>
        <v>1.6159999999999997</v>
      </c>
      <c r="H39" s="505">
        <v>4.3159999999999998</v>
      </c>
      <c r="I39" s="506">
        <v>3.1</v>
      </c>
      <c r="J39" s="504">
        <f t="shared" si="44"/>
        <v>1.3130000000000002</v>
      </c>
      <c r="K39" s="505">
        <v>4.4130000000000003</v>
      </c>
      <c r="L39" s="512">
        <v>0.47599999999999998</v>
      </c>
      <c r="M39" s="507" t="s">
        <v>30</v>
      </c>
      <c r="N39" s="508">
        <v>8.9999999999999993E-3</v>
      </c>
      <c r="O39" s="515">
        <v>63.889000000000003</v>
      </c>
      <c r="P39" s="501">
        <v>200</v>
      </c>
      <c r="Q39" s="506">
        <f>VLOOKUP(P39,Data!A$24:F$35,3)</f>
        <v>185.2</v>
      </c>
      <c r="R39" s="523">
        <f t="shared" si="45"/>
        <v>0.18519999999999998</v>
      </c>
      <c r="S39" s="509">
        <f t="shared" si="46"/>
        <v>1.421219874911494E-3</v>
      </c>
      <c r="T39" s="522">
        <f t="shared" si="59"/>
        <v>1.4212198749114939</v>
      </c>
      <c r="U39" s="521">
        <v>0</v>
      </c>
      <c r="V39" s="519">
        <f>T39+U39</f>
        <v>1.4212198749114939</v>
      </c>
      <c r="W39" s="510">
        <f t="shared" si="48"/>
        <v>1.5</v>
      </c>
      <c r="X39" s="501">
        <f t="shared" si="49"/>
        <v>23.964184235346845</v>
      </c>
      <c r="Y39" s="507">
        <f t="shared" si="50"/>
        <v>0.8895918668791486</v>
      </c>
      <c r="Z39" s="511">
        <f t="shared" si="51"/>
        <v>0.22038799999999997</v>
      </c>
      <c r="AA39" s="512">
        <f t="shared" si="52"/>
        <v>0.06</v>
      </c>
      <c r="AB39" s="504">
        <f>VLOOKUP($AA39,Relaciones!$A$4:$E$106,2)</f>
        <v>0.47299999999999998</v>
      </c>
      <c r="AC39" s="504">
        <f>VLOOKUP($AA39,Relaciones!$A$4:$E$106,3)</f>
        <v>0.19600000000000001</v>
      </c>
      <c r="AD39" s="504">
        <f>VLOOKUP($AA39,Relaciones!$A$4:$E$106,4)</f>
        <v>0.48099999999999998</v>
      </c>
      <c r="AE39" s="505">
        <f>VLOOKUP($AA39,Relaciones!$A$4:$E$106,5)</f>
        <v>0.128</v>
      </c>
      <c r="AF39" s="503">
        <f t="shared" si="53"/>
        <v>0.42</v>
      </c>
      <c r="AG39" s="513" t="str">
        <f t="shared" si="54"/>
        <v>NO CUMPLE</v>
      </c>
      <c r="AH39" s="508">
        <f t="shared" si="55"/>
        <v>0.11</v>
      </c>
      <c r="AI39" s="514" t="str">
        <f t="shared" si="56"/>
        <v>OK</v>
      </c>
    </row>
    <row r="40" spans="1:35" s="436" customFormat="1" ht="15.75" customHeight="1" thickBot="1" x14ac:dyDescent="0.3">
      <c r="A40" s="941"/>
      <c r="B40" s="499" t="str">
        <f t="shared" si="57"/>
        <v>BZ 25</v>
      </c>
      <c r="C40" s="500" t="s">
        <v>1308</v>
      </c>
      <c r="D40" s="501">
        <v>12</v>
      </c>
      <c r="E40" s="502">
        <f t="shared" si="58"/>
        <v>60</v>
      </c>
      <c r="F40" s="512">
        <v>3.1</v>
      </c>
      <c r="G40" s="504">
        <f t="shared" si="43"/>
        <v>1.3130000000000002</v>
      </c>
      <c r="H40" s="505">
        <v>4.4130000000000003</v>
      </c>
      <c r="I40" s="518">
        <v>3.5</v>
      </c>
      <c r="J40" s="504">
        <f t="shared" si="44"/>
        <v>1.0090000000000003</v>
      </c>
      <c r="K40" s="505">
        <v>4.5090000000000003</v>
      </c>
      <c r="L40" s="512">
        <v>0.47599999999999998</v>
      </c>
      <c r="M40" s="507" t="s">
        <v>30</v>
      </c>
      <c r="N40" s="508">
        <v>8.9999999999999993E-3</v>
      </c>
      <c r="O40" s="515">
        <v>63.889000000000003</v>
      </c>
      <c r="P40" s="501">
        <v>200</v>
      </c>
      <c r="Q40" s="506">
        <f>VLOOKUP(P40,Data!A$24:F$35,3)</f>
        <v>185.2</v>
      </c>
      <c r="R40" s="523">
        <f t="shared" si="45"/>
        <v>0.18519999999999998</v>
      </c>
      <c r="S40" s="509">
        <f t="shared" si="46"/>
        <v>1.7765248436393674E-3</v>
      </c>
      <c r="T40" s="522">
        <f t="shared" si="59"/>
        <v>1.7765248436393675</v>
      </c>
      <c r="U40" s="521">
        <f>+U39</f>
        <v>0</v>
      </c>
      <c r="V40" s="519">
        <f>T40+U40</f>
        <v>1.7765248436393675</v>
      </c>
      <c r="W40" s="510">
        <f t="shared" si="48"/>
        <v>1.7765248436393675</v>
      </c>
      <c r="X40" s="501">
        <f t="shared" si="49"/>
        <v>23.964184235346845</v>
      </c>
      <c r="Y40" s="507">
        <f t="shared" si="50"/>
        <v>0.8895918668791486</v>
      </c>
      <c r="Z40" s="511">
        <f t="shared" si="51"/>
        <v>0.22038799999999997</v>
      </c>
      <c r="AA40" s="512">
        <f t="shared" si="52"/>
        <v>7.0000000000000007E-2</v>
      </c>
      <c r="AB40" s="504">
        <f>VLOOKUP($AA40,Relaciones!$A$4:$E$106,2)</f>
        <v>0.49199999999999999</v>
      </c>
      <c r="AC40" s="504">
        <f>VLOOKUP($AA40,Relaciones!$A$4:$E$106,3)</f>
        <v>0.21</v>
      </c>
      <c r="AD40" s="504">
        <f>VLOOKUP($AA40,Relaciones!$A$4:$E$106,4)</f>
        <v>0.51</v>
      </c>
      <c r="AE40" s="505">
        <f>VLOOKUP($AA40,Relaciones!$A$4:$E$106,5)</f>
        <v>0.14000000000000001</v>
      </c>
      <c r="AF40" s="503">
        <f t="shared" si="53"/>
        <v>0.44</v>
      </c>
      <c r="AG40" s="513" t="str">
        <f t="shared" si="54"/>
        <v>NO CUMPLE</v>
      </c>
      <c r="AH40" s="508">
        <f t="shared" si="55"/>
        <v>0.11</v>
      </c>
      <c r="AI40" s="514" t="str">
        <f t="shared" si="56"/>
        <v>OK</v>
      </c>
    </row>
    <row r="41" spans="1:35" s="436" customFormat="1" ht="15.75" customHeight="1" thickBot="1" x14ac:dyDescent="0.3">
      <c r="A41" s="942"/>
      <c r="B41" s="499" t="str">
        <f t="shared" si="57"/>
        <v>BZ 26</v>
      </c>
      <c r="C41" s="500" t="s">
        <v>1309</v>
      </c>
      <c r="D41" s="501">
        <v>9</v>
      </c>
      <c r="E41" s="502">
        <f>D41+E40</f>
        <v>69</v>
      </c>
      <c r="F41" s="512">
        <v>3.5</v>
      </c>
      <c r="G41" s="504">
        <f t="shared" ref="G41" si="61">+H41-F41</f>
        <v>1.0090000000000003</v>
      </c>
      <c r="H41" s="505">
        <v>4.5090000000000003</v>
      </c>
      <c r="I41" s="518">
        <v>3.95</v>
      </c>
      <c r="J41" s="504">
        <f t="shared" ref="J41" si="62">+K41-I41</f>
        <v>0.65500000000000025</v>
      </c>
      <c r="K41" s="505">
        <v>4.6050000000000004</v>
      </c>
      <c r="L41" s="512">
        <v>0.55400000000000005</v>
      </c>
      <c r="M41" s="507" t="s">
        <v>30</v>
      </c>
      <c r="N41" s="508">
        <v>8.9999999999999993E-3</v>
      </c>
      <c r="O41" s="515">
        <v>63.889000000000003</v>
      </c>
      <c r="P41" s="501">
        <v>200</v>
      </c>
      <c r="Q41" s="506">
        <f>VLOOKUP(P41,Data!A$24:F$35,3)</f>
        <v>185.2</v>
      </c>
      <c r="R41" s="523">
        <f t="shared" ref="R41" si="63">+Q41/1000</f>
        <v>0.18519999999999998</v>
      </c>
      <c r="S41" s="509">
        <f t="shared" ref="S41" si="64">+V41/1000</f>
        <v>2.0430035701852725E-3</v>
      </c>
      <c r="T41" s="522">
        <f t="shared" si="59"/>
        <v>2.0430035701852725</v>
      </c>
      <c r="U41" s="521">
        <f>+U40</f>
        <v>0</v>
      </c>
      <c r="V41" s="519">
        <f>T41+U41</f>
        <v>2.0430035701852725</v>
      </c>
      <c r="W41" s="510">
        <f t="shared" ref="W41" si="65">+IF(V41&lt;1.5,1.5,V41)</f>
        <v>2.0430035701852725</v>
      </c>
      <c r="X41" s="501">
        <f t="shared" ref="X41" si="66">+Y41*(PI()*(R41^2)/4)*1000</f>
        <v>25.853185110096351</v>
      </c>
      <c r="Y41" s="507">
        <f t="shared" ref="Y41" si="67">(R41/4)^(2/3)*SQRT(L41/100)/0.01</f>
        <v>0.95971483865242235</v>
      </c>
      <c r="Z41" s="511">
        <f t="shared" ref="Z41" si="68">1000*L41/100*R41/4</f>
        <v>0.25650199999999995</v>
      </c>
      <c r="AA41" s="512">
        <f t="shared" ref="AA41" si="69">ROUND(W41/X41,2)</f>
        <v>0.08</v>
      </c>
      <c r="AB41" s="504">
        <f>VLOOKUP($AA41,Relaciones!$A$4:$E$106,2)</f>
        <v>0.505</v>
      </c>
      <c r="AC41" s="504">
        <f>VLOOKUP($AA41,Relaciones!$A$4:$E$106,3)</f>
        <v>0.22</v>
      </c>
      <c r="AD41" s="504">
        <f>VLOOKUP($AA41,Relaciones!$A$4:$E$106,4)</f>
        <v>0.53</v>
      </c>
      <c r="AE41" s="505">
        <f>VLOOKUP($AA41,Relaciones!$A$4:$E$106,5)</f>
        <v>0.151</v>
      </c>
      <c r="AF41" s="503">
        <f t="shared" ref="AF41" si="70">ROUND(AB41*Y41,2)</f>
        <v>0.48</v>
      </c>
      <c r="AG41" s="513" t="str">
        <f t="shared" ref="AG41" si="71">+IF(AF41&lt;0.56,"NO CUMPLE","CUMPLE")</f>
        <v>NO CUMPLE</v>
      </c>
      <c r="AH41" s="508">
        <f t="shared" ref="AH41" si="72">ROUND((1000*(R41/4*AD41)*L41/100),2)</f>
        <v>0.14000000000000001</v>
      </c>
      <c r="AI41" s="514" t="str">
        <f t="shared" ref="AI41" si="73">+IF(AH41&lt;0.1, "NO CUMPLE", "OK")</f>
        <v>OK</v>
      </c>
    </row>
    <row r="42" spans="1:35" s="100" customFormat="1" ht="15" customHeight="1" thickBot="1" x14ac:dyDescent="0.3">
      <c r="A42" s="38"/>
      <c r="B42" s="38"/>
      <c r="C42" s="38"/>
      <c r="D42" s="38"/>
      <c r="E42" s="61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62"/>
      <c r="R42" s="62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4"/>
    </row>
    <row r="43" spans="1:35" s="436" customFormat="1" ht="26.25" customHeight="1" thickBot="1" x14ac:dyDescent="0.3">
      <c r="A43" s="949" t="s">
        <v>1312</v>
      </c>
      <c r="B43" s="629" t="s">
        <v>1313</v>
      </c>
      <c r="C43" s="630" t="s">
        <v>1302</v>
      </c>
      <c r="D43" s="619">
        <f>2+65</f>
        <v>67</v>
      </c>
      <c r="E43" s="631">
        <f>D43</f>
        <v>67</v>
      </c>
      <c r="F43" s="622">
        <v>3.2</v>
      </c>
      <c r="G43" s="623">
        <f t="shared" ref="G43:G47" si="74">+H43-F43</f>
        <v>1.5789999999999997</v>
      </c>
      <c r="H43" s="624">
        <v>4.7789999999999999</v>
      </c>
      <c r="I43" s="632">
        <v>3.85</v>
      </c>
      <c r="J43" s="623">
        <f t="shared" ref="J43:J47" si="75">+K43-I43</f>
        <v>0.76000000000000023</v>
      </c>
      <c r="K43" s="624">
        <v>4.6100000000000003</v>
      </c>
      <c r="L43" s="622">
        <v>1.429</v>
      </c>
      <c r="M43" s="620" t="s">
        <v>30</v>
      </c>
      <c r="N43" s="627">
        <v>8.9999999999999993E-3</v>
      </c>
      <c r="O43" s="633">
        <v>57.301000000000002</v>
      </c>
      <c r="P43" s="636">
        <v>250</v>
      </c>
      <c r="Q43" s="632">
        <f>VLOOKUP(P43,Data!A$24:F$35,3)</f>
        <v>231.2</v>
      </c>
      <c r="R43" s="634">
        <f t="shared" ref="R43:R47" si="76">+Q43/1000</f>
        <v>0.23119999999999999</v>
      </c>
      <c r="S43" s="635">
        <f t="shared" ref="S43:S47" si="77">+V43/1000</f>
        <v>4.2084368531750708E-3</v>
      </c>
      <c r="T43" s="522">
        <f>C22*E43</f>
        <v>1.9837860753972936</v>
      </c>
      <c r="U43" s="521">
        <f>+'CAUDALES NO DOMICILIARIOS'!C101</f>
        <v>2.2246507777777778</v>
      </c>
      <c r="V43" s="617">
        <f t="shared" ref="V43:V44" si="78">T43+U43</f>
        <v>4.2084368531750709</v>
      </c>
      <c r="W43" s="618">
        <f t="shared" ref="W43:W47" si="79">+IF(V43&lt;1.5,1.5,V43)</f>
        <v>4.2084368531750709</v>
      </c>
      <c r="X43" s="619">
        <f t="shared" ref="X43:X47" si="80">+Y43*(PI()*(R43^2)/4)*1000</f>
        <v>75.023999794581329</v>
      </c>
      <c r="Y43" s="620">
        <f t="shared" ref="Y43:Y47" si="81">(R43/4)^(2/3)*SQRT(L43/100)/0.01</f>
        <v>1.7870416448906501</v>
      </c>
      <c r="Z43" s="621">
        <f>1000*L43/100*R43/4</f>
        <v>0.82596199999999986</v>
      </c>
      <c r="AA43" s="622">
        <f t="shared" ref="AA43:AA47" si="82">ROUND(W43/X43,2)</f>
        <v>0.06</v>
      </c>
      <c r="AB43" s="623">
        <f>VLOOKUP($AA43,Relaciones!$A$4:$E$106,2)</f>
        <v>0.47299999999999998</v>
      </c>
      <c r="AC43" s="623">
        <f>VLOOKUP($AA43,Relaciones!$A$4:$E$106,3)</f>
        <v>0.19600000000000001</v>
      </c>
      <c r="AD43" s="623">
        <f>VLOOKUP($AA43,Relaciones!$A$4:$E$106,4)</f>
        <v>0.48099999999999998</v>
      </c>
      <c r="AE43" s="624">
        <f>VLOOKUP($AA43,Relaciones!$A$4:$E$106,5)</f>
        <v>0.128</v>
      </c>
      <c r="AF43" s="625">
        <f t="shared" ref="AF43:AF47" si="83">ROUND(AB43*Y43,2)</f>
        <v>0.85</v>
      </c>
      <c r="AG43" s="626" t="str">
        <f t="shared" ref="AG43:AG47" si="84">+IF(AF43&lt;0.56,"NO CUMPLE","CUMPLE")</f>
        <v>CUMPLE</v>
      </c>
      <c r="AH43" s="627">
        <f t="shared" ref="AH43:AH47" si="85">ROUND((1000*(R43/4*AD43)*L43/100),2)</f>
        <v>0.4</v>
      </c>
      <c r="AI43" s="628" t="str">
        <f t="shared" ref="AI43:AI47" si="86">+IF(AH43&lt;0.1, "NO CUMPLE", "OK")</f>
        <v>OK</v>
      </c>
    </row>
    <row r="44" spans="1:35" s="436" customFormat="1" ht="15.75" customHeight="1" thickBot="1" x14ac:dyDescent="0.3">
      <c r="A44" s="950"/>
      <c r="B44" s="629" t="str">
        <f>+C43</f>
        <v>BZ 20</v>
      </c>
      <c r="C44" s="630" t="s">
        <v>1309</v>
      </c>
      <c r="D44" s="619">
        <f>+E33</f>
        <v>111</v>
      </c>
      <c r="E44" s="631">
        <f>D44+E43</f>
        <v>178</v>
      </c>
      <c r="F44" s="622">
        <v>3.85</v>
      </c>
      <c r="G44" s="623">
        <f t="shared" si="74"/>
        <v>0.76000000000000023</v>
      </c>
      <c r="H44" s="624">
        <v>4.6100000000000003</v>
      </c>
      <c r="I44" s="632">
        <v>3.95</v>
      </c>
      <c r="J44" s="623">
        <f t="shared" si="75"/>
        <v>0.65500000000000025</v>
      </c>
      <c r="K44" s="624">
        <v>4.6050000000000004</v>
      </c>
      <c r="L44" s="622">
        <v>0.71299999999999997</v>
      </c>
      <c r="M44" s="620" t="s">
        <v>30</v>
      </c>
      <c r="N44" s="627">
        <v>8.9999999999999993E-3</v>
      </c>
      <c r="O44" s="633">
        <v>14.8</v>
      </c>
      <c r="P44" s="636">
        <v>250</v>
      </c>
      <c r="Q44" s="632">
        <f>VLOOKUP(P44,Data!A$24:F$35,3)</f>
        <v>231.2</v>
      </c>
      <c r="R44" s="634">
        <f t="shared" si="76"/>
        <v>0.23119999999999999</v>
      </c>
      <c r="S44" s="635">
        <f t="shared" si="77"/>
        <v>7.6433485546486424E-3</v>
      </c>
      <c r="T44" s="522">
        <f>E44*$C$22</f>
        <v>5.2703570361301235</v>
      </c>
      <c r="U44" s="521">
        <f>U43+U33</f>
        <v>2.3729915185185186</v>
      </c>
      <c r="V44" s="617">
        <f t="shared" si="78"/>
        <v>7.6433485546486422</v>
      </c>
      <c r="W44" s="618">
        <f t="shared" si="79"/>
        <v>7.6433485546486422</v>
      </c>
      <c r="X44" s="619">
        <f t="shared" si="80"/>
        <v>52.994263977280241</v>
      </c>
      <c r="Y44" s="620">
        <f t="shared" si="81"/>
        <v>1.2623021556705674</v>
      </c>
      <c r="Z44" s="621">
        <f>1000*L44/100*R44/4</f>
        <v>0.41211399999999998</v>
      </c>
      <c r="AA44" s="622">
        <f t="shared" si="82"/>
        <v>0.14000000000000001</v>
      </c>
      <c r="AB44" s="623">
        <f>VLOOKUP($AA44,Relaciones!$A$4:$E$106,2)</f>
        <v>0.59</v>
      </c>
      <c r="AC44" s="623">
        <f>VLOOKUP($AA44,Relaciones!$A$4:$E$106,3)</f>
        <v>0.28899999999999998</v>
      </c>
      <c r="AD44" s="623">
        <f>VLOOKUP($AA44,Relaciones!$A$4:$E$106,4)</f>
        <v>0.66800000000000004</v>
      </c>
      <c r="AE44" s="624">
        <f>VLOOKUP($AA44,Relaciones!$A$4:$E$106,5)</f>
        <v>0.20499999999999999</v>
      </c>
      <c r="AF44" s="625">
        <f t="shared" si="83"/>
        <v>0.74</v>
      </c>
      <c r="AG44" s="626" t="str">
        <f t="shared" si="84"/>
        <v>CUMPLE</v>
      </c>
      <c r="AH44" s="627">
        <f t="shared" si="85"/>
        <v>0.28000000000000003</v>
      </c>
      <c r="AI44" s="628" t="str">
        <f t="shared" si="86"/>
        <v>OK</v>
      </c>
    </row>
    <row r="45" spans="1:35" s="436" customFormat="1" ht="15.75" customHeight="1" thickBot="1" x14ac:dyDescent="0.3">
      <c r="A45" s="950"/>
      <c r="B45" s="629" t="str">
        <f>+C44</f>
        <v>BZ 27</v>
      </c>
      <c r="C45" s="630" t="s">
        <v>1314</v>
      </c>
      <c r="D45" s="619">
        <f>6+E41</f>
        <v>75</v>
      </c>
      <c r="E45" s="631">
        <f>D45+E44</f>
        <v>253</v>
      </c>
      <c r="F45" s="622">
        <v>3.95</v>
      </c>
      <c r="G45" s="623">
        <f t="shared" si="74"/>
        <v>0.65500000000000025</v>
      </c>
      <c r="H45" s="624">
        <v>4.6050000000000004</v>
      </c>
      <c r="I45" s="632">
        <v>4.5999999999999996</v>
      </c>
      <c r="J45" s="623">
        <f t="shared" si="75"/>
        <v>0.40800000000000036</v>
      </c>
      <c r="K45" s="624">
        <v>5.008</v>
      </c>
      <c r="L45" s="622">
        <v>0.35099999999999998</v>
      </c>
      <c r="M45" s="620" t="s">
        <v>30</v>
      </c>
      <c r="N45" s="627">
        <v>8.9999999999999993E-3</v>
      </c>
      <c r="O45" s="633">
        <v>70.197999999999993</v>
      </c>
      <c r="P45" s="636">
        <v>315</v>
      </c>
      <c r="Q45" s="632">
        <f>VLOOKUP(P45,Data!A$24:F$35,3)</f>
        <v>291</v>
      </c>
      <c r="R45" s="634">
        <f t="shared" si="76"/>
        <v>0.29099999999999998</v>
      </c>
      <c r="S45" s="635">
        <f t="shared" si="77"/>
        <v>9.864004609197851E-3</v>
      </c>
      <c r="T45" s="522">
        <f>E45*$C$22</f>
        <v>7.4910130906793322</v>
      </c>
      <c r="U45" s="521">
        <f>+U44</f>
        <v>2.3729915185185186</v>
      </c>
      <c r="V45" s="617">
        <f>T45+U45</f>
        <v>9.8640046091978508</v>
      </c>
      <c r="W45" s="618">
        <f t="shared" si="79"/>
        <v>9.8640046091978508</v>
      </c>
      <c r="X45" s="619">
        <f t="shared" si="80"/>
        <v>68.667528433094574</v>
      </c>
      <c r="Y45" s="620">
        <f t="shared" si="81"/>
        <v>1.0324655193047105</v>
      </c>
      <c r="Z45" s="621">
        <f t="shared" ref="Z45:Z47" si="87">1000*L45/100*R45/4</f>
        <v>0.25535249999999998</v>
      </c>
      <c r="AA45" s="622">
        <f t="shared" si="82"/>
        <v>0.14000000000000001</v>
      </c>
      <c r="AB45" s="623">
        <f>VLOOKUP($AA45,Relaciones!$A$4:$E$106,2)</f>
        <v>0.59</v>
      </c>
      <c r="AC45" s="623">
        <f>VLOOKUP($AA45,Relaciones!$A$4:$E$106,3)</f>
        <v>0.28899999999999998</v>
      </c>
      <c r="AD45" s="623">
        <f>VLOOKUP($AA45,Relaciones!$A$4:$E$106,4)</f>
        <v>0.66800000000000004</v>
      </c>
      <c r="AE45" s="624">
        <f>VLOOKUP($AA45,Relaciones!$A$4:$E$106,5)</f>
        <v>0.20499999999999999</v>
      </c>
      <c r="AF45" s="625">
        <f t="shared" si="83"/>
        <v>0.61</v>
      </c>
      <c r="AG45" s="626" t="str">
        <f t="shared" si="84"/>
        <v>CUMPLE</v>
      </c>
      <c r="AH45" s="627">
        <f t="shared" si="85"/>
        <v>0.17</v>
      </c>
      <c r="AI45" s="628" t="str">
        <f t="shared" si="86"/>
        <v>OK</v>
      </c>
    </row>
    <row r="46" spans="1:35" s="436" customFormat="1" ht="15.75" customHeight="1" thickBot="1" x14ac:dyDescent="0.3">
      <c r="A46" s="950"/>
      <c r="B46" s="629" t="str">
        <f>+C45</f>
        <v>BZ 29</v>
      </c>
      <c r="C46" s="630" t="s">
        <v>1315</v>
      </c>
      <c r="D46" s="619">
        <f>1+174</f>
        <v>175</v>
      </c>
      <c r="E46" s="631">
        <f>D46+E45</f>
        <v>428</v>
      </c>
      <c r="F46" s="622">
        <v>4.5999999999999996</v>
      </c>
      <c r="G46" s="623">
        <f t="shared" si="74"/>
        <v>0.40800000000000036</v>
      </c>
      <c r="H46" s="624">
        <v>5.008</v>
      </c>
      <c r="I46" s="632">
        <v>4.8</v>
      </c>
      <c r="J46" s="623">
        <f t="shared" si="75"/>
        <v>0.16699999999999982</v>
      </c>
      <c r="K46" s="624">
        <v>4.9669999999999996</v>
      </c>
      <c r="L46" s="622">
        <v>0.56499999999999995</v>
      </c>
      <c r="M46" s="620" t="s">
        <v>30</v>
      </c>
      <c r="N46" s="627">
        <v>8.9999999999999993E-3</v>
      </c>
      <c r="O46" s="633">
        <v>42.764000000000003</v>
      </c>
      <c r="P46" s="636">
        <v>315</v>
      </c>
      <c r="Q46" s="632">
        <f>VLOOKUP(P46,Data!A$24:F$35,3)</f>
        <v>291</v>
      </c>
      <c r="R46" s="634">
        <f t="shared" si="76"/>
        <v>0.29099999999999998</v>
      </c>
      <c r="S46" s="635">
        <f t="shared" si="77"/>
        <v>1.5045535403146005E-2</v>
      </c>
      <c r="T46" s="522">
        <f>E46*$C$22</f>
        <v>12.672543884627487</v>
      </c>
      <c r="U46" s="521">
        <f>+U45</f>
        <v>2.3729915185185186</v>
      </c>
      <c r="V46" s="617">
        <f t="shared" ref="V46" si="88">T46+U46</f>
        <v>15.045535403146005</v>
      </c>
      <c r="W46" s="618">
        <f t="shared" si="79"/>
        <v>15.045535403146005</v>
      </c>
      <c r="X46" s="619">
        <f t="shared" si="80"/>
        <v>87.120845525903476</v>
      </c>
      <c r="Y46" s="620">
        <f t="shared" si="81"/>
        <v>1.309924371397879</v>
      </c>
      <c r="Z46" s="621">
        <f t="shared" si="87"/>
        <v>0.4110375</v>
      </c>
      <c r="AA46" s="622">
        <f t="shared" si="82"/>
        <v>0.17</v>
      </c>
      <c r="AB46" s="623">
        <f>VLOOKUP($AA46,Relaciones!$A$4:$E$106,2)</f>
        <v>0.624</v>
      </c>
      <c r="AC46" s="623">
        <f>VLOOKUP($AA46,Relaciones!$A$4:$E$106,3)</f>
        <v>0.315</v>
      </c>
      <c r="AD46" s="623">
        <f>VLOOKUP($AA46,Relaciones!$A$4:$E$106,4)</f>
        <v>0.71599999999999997</v>
      </c>
      <c r="AE46" s="624">
        <f>VLOOKUP($AA46,Relaciones!$A$4:$E$106,5)</f>
        <v>0.22900000000000001</v>
      </c>
      <c r="AF46" s="625">
        <f t="shared" si="83"/>
        <v>0.82</v>
      </c>
      <c r="AG46" s="626" t="str">
        <f t="shared" si="84"/>
        <v>CUMPLE</v>
      </c>
      <c r="AH46" s="627">
        <f t="shared" si="85"/>
        <v>0.28999999999999998</v>
      </c>
      <c r="AI46" s="628" t="str">
        <f t="shared" si="86"/>
        <v>OK</v>
      </c>
    </row>
    <row r="47" spans="1:35" s="436" customFormat="1" ht="15.75" customHeight="1" thickBot="1" x14ac:dyDescent="0.3">
      <c r="A47" s="951"/>
      <c r="B47" s="629" t="s">
        <v>1316</v>
      </c>
      <c r="C47" s="630" t="s">
        <v>1315</v>
      </c>
      <c r="D47" s="619">
        <f>3+689</f>
        <v>692</v>
      </c>
      <c r="E47" s="631">
        <f>D47+E46</f>
        <v>1120</v>
      </c>
      <c r="F47" s="622">
        <v>4.7</v>
      </c>
      <c r="G47" s="623">
        <f t="shared" si="74"/>
        <v>0.26100000000000012</v>
      </c>
      <c r="H47" s="624">
        <v>4.9610000000000003</v>
      </c>
      <c r="I47" s="632">
        <v>4.8</v>
      </c>
      <c r="J47" s="623">
        <f t="shared" si="75"/>
        <v>0.16699999999999982</v>
      </c>
      <c r="K47" s="624">
        <v>4.9669999999999996</v>
      </c>
      <c r="L47" s="622">
        <v>0.60799999999999998</v>
      </c>
      <c r="M47" s="620" t="s">
        <v>30</v>
      </c>
      <c r="N47" s="627">
        <v>8.9999999999999993E-3</v>
      </c>
      <c r="O47" s="633">
        <v>15.443</v>
      </c>
      <c r="P47" s="636">
        <v>315</v>
      </c>
      <c r="Q47" s="632">
        <f>VLOOKUP(P47,Data!A$24:F$35,3)</f>
        <v>291</v>
      </c>
      <c r="R47" s="634">
        <f t="shared" si="76"/>
        <v>0.29099999999999998</v>
      </c>
      <c r="S47" s="635">
        <f t="shared" si="77"/>
        <v>3.5534788599786711E-2</v>
      </c>
      <c r="T47" s="522">
        <f>E47*$C$22</f>
        <v>33.16179708126819</v>
      </c>
      <c r="U47" s="521">
        <f>+U46</f>
        <v>2.3729915185185186</v>
      </c>
      <c r="V47" s="617">
        <f>T47+U47</f>
        <v>35.534788599786708</v>
      </c>
      <c r="W47" s="618">
        <f t="shared" si="79"/>
        <v>35.534788599786708</v>
      </c>
      <c r="X47" s="619">
        <f t="shared" si="80"/>
        <v>90.375278247924172</v>
      </c>
      <c r="Y47" s="620">
        <f t="shared" si="81"/>
        <v>1.3588571005503081</v>
      </c>
      <c r="Z47" s="621">
        <f t="shared" si="87"/>
        <v>0.44231999999999999</v>
      </c>
      <c r="AA47" s="622">
        <f t="shared" si="82"/>
        <v>0.39</v>
      </c>
      <c r="AB47" s="623">
        <f>VLOOKUP($AA47,Relaciones!$A$4:$E$106,2)</f>
        <v>0.78700000000000003</v>
      </c>
      <c r="AC47" s="623">
        <f>VLOOKUP($AA47,Relaciones!$A$4:$E$106,3)</f>
        <v>0.48799999999999999</v>
      </c>
      <c r="AD47" s="623">
        <f>VLOOKUP($AA47,Relaciones!$A$4:$E$106,4)</f>
        <v>0.99199999999999999</v>
      </c>
      <c r="AE47" s="624">
        <f>VLOOKUP($AA47,Relaciones!$A$4:$E$106,5)</f>
        <v>0.38100000000000001</v>
      </c>
      <c r="AF47" s="625">
        <f t="shared" si="83"/>
        <v>1.07</v>
      </c>
      <c r="AG47" s="626" t="str">
        <f t="shared" si="84"/>
        <v>CUMPLE</v>
      </c>
      <c r="AH47" s="627">
        <f t="shared" si="85"/>
        <v>0.44</v>
      </c>
      <c r="AI47" s="628" t="str">
        <f t="shared" si="86"/>
        <v>OK</v>
      </c>
    </row>
    <row r="48" spans="1:35" s="100" customFormat="1" ht="15" customHeight="1" thickBot="1" x14ac:dyDescent="0.3">
      <c r="A48" s="38"/>
      <c r="B48" s="38"/>
      <c r="C48" s="38"/>
      <c r="D48" s="38"/>
      <c r="E48" s="61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62"/>
      <c r="R48" s="62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4"/>
    </row>
    <row r="49" spans="1:36" s="436" customFormat="1" ht="26.25" customHeight="1" thickBot="1" x14ac:dyDescent="0.3">
      <c r="A49" s="946" t="s">
        <v>1321</v>
      </c>
      <c r="B49" s="637" t="s">
        <v>1315</v>
      </c>
      <c r="C49" s="638" t="s">
        <v>1317</v>
      </c>
      <c r="D49" s="639">
        <f>+E47</f>
        <v>1120</v>
      </c>
      <c r="E49" s="640">
        <f>D49</f>
        <v>1120</v>
      </c>
      <c r="F49" s="641">
        <v>4.8</v>
      </c>
      <c r="G49" s="642">
        <f t="shared" ref="G49:G52" si="89">+H49-F49</f>
        <v>0.16699999999999982</v>
      </c>
      <c r="H49" s="643">
        <v>4.9669999999999996</v>
      </c>
      <c r="I49" s="644">
        <v>5.15</v>
      </c>
      <c r="J49" s="642">
        <f t="shared" ref="J49:J52" si="90">+K49-I49</f>
        <v>4.8999999999999488E-2</v>
      </c>
      <c r="K49" s="643">
        <v>5.1989999999999998</v>
      </c>
      <c r="L49" s="641">
        <v>0.219</v>
      </c>
      <c r="M49" s="645" t="s">
        <v>30</v>
      </c>
      <c r="N49" s="646">
        <v>8.9999999999999993E-3</v>
      </c>
      <c r="O49" s="647">
        <v>53.779000000000003</v>
      </c>
      <c r="P49" s="650">
        <v>400</v>
      </c>
      <c r="Q49" s="644">
        <f>VLOOKUP(P49,Data!A$24:F$35,3)</f>
        <v>369.8</v>
      </c>
      <c r="R49" s="648">
        <f t="shared" ref="R49:R52" si="91">+Q49/1000</f>
        <v>0.36980000000000002</v>
      </c>
      <c r="S49" s="649">
        <f t="shared" ref="S49:S52" si="92">+V49/1000</f>
        <v>3.5534788599786711E-2</v>
      </c>
      <c r="T49" s="522">
        <f>C22*E49</f>
        <v>33.16179708126819</v>
      </c>
      <c r="U49" s="521">
        <f>+U47</f>
        <v>2.3729915185185186</v>
      </c>
      <c r="V49" s="651">
        <f t="shared" ref="V49:V50" si="93">T49+U49</f>
        <v>35.534788599786708</v>
      </c>
      <c r="W49" s="652">
        <f t="shared" ref="W49:W52" si="94">+IF(V49&lt;1.5,1.5,V49)</f>
        <v>35.534788599786708</v>
      </c>
      <c r="X49" s="639">
        <f t="shared" ref="X49:X52" si="95">+Y49*(PI()*(R49^2)/4)*1000</f>
        <v>102.76621535838495</v>
      </c>
      <c r="Y49" s="645">
        <f t="shared" ref="Y49:Y52" si="96">(R49/4)^(2/3)*SQRT(L49/100)/0.01</f>
        <v>0.95681211963686774</v>
      </c>
      <c r="Z49" s="653">
        <f t="shared" ref="Z49:Z52" si="97">1000*L49/100*R49/4</f>
        <v>0.20246549999999999</v>
      </c>
      <c r="AA49" s="641">
        <f t="shared" ref="AA49:AA51" si="98">ROUND(W49/X49,2)</f>
        <v>0.35</v>
      </c>
      <c r="AB49" s="642">
        <f>VLOOKUP($AA49,Relaciones!$A$4:$E$106,2)</f>
        <v>0.76</v>
      </c>
      <c r="AC49" s="642">
        <f>VLOOKUP($AA49,Relaciones!$A$4:$E$106,3)</f>
        <v>0.46</v>
      </c>
      <c r="AD49" s="642">
        <f>VLOOKUP($AA49,Relaciones!$A$4:$E$106,4)</f>
        <v>0.95</v>
      </c>
      <c r="AE49" s="643">
        <f>VLOOKUP($AA49,Relaciones!$A$4:$E$106,5)</f>
        <v>0.35399999999999998</v>
      </c>
      <c r="AF49" s="654">
        <f t="shared" ref="AF49:AF52" si="99">ROUND(AB49*Y49,2)</f>
        <v>0.73</v>
      </c>
      <c r="AG49" s="655" t="str">
        <f t="shared" ref="AG49:AG52" si="100">+IF(AF49&lt;0.56,"NO CUMPLE","CUMPLE")</f>
        <v>CUMPLE</v>
      </c>
      <c r="AH49" s="646">
        <f t="shared" ref="AH49:AH52" si="101">ROUND((1000*(R49/4*AD49)*L49/100),2)</f>
        <v>0.19</v>
      </c>
      <c r="AI49" s="656" t="str">
        <f t="shared" ref="AI49:AI52" si="102">+IF(AH49&lt;0.1, "NO CUMPLE", "OK")</f>
        <v>OK</v>
      </c>
    </row>
    <row r="50" spans="1:36" s="436" customFormat="1" ht="15.75" customHeight="1" thickBot="1" x14ac:dyDescent="0.3">
      <c r="A50" s="947"/>
      <c r="B50" s="637" t="str">
        <f>+C49</f>
        <v>BZ 32</v>
      </c>
      <c r="C50" s="638" t="s">
        <v>1318</v>
      </c>
      <c r="D50" s="639">
        <v>0</v>
      </c>
      <c r="E50" s="640">
        <f>D50+E49</f>
        <v>1120</v>
      </c>
      <c r="F50" s="641">
        <v>5.15</v>
      </c>
      <c r="G50" s="642">
        <f t="shared" si="89"/>
        <v>4.8999999999999488E-2</v>
      </c>
      <c r="H50" s="643">
        <v>5.1989999999999998</v>
      </c>
      <c r="I50" s="644">
        <v>5.38</v>
      </c>
      <c r="J50" s="642">
        <f t="shared" si="90"/>
        <v>-1.7999999999999794E-2</v>
      </c>
      <c r="K50" s="643">
        <v>5.3620000000000001</v>
      </c>
      <c r="L50" s="641">
        <v>0.124</v>
      </c>
      <c r="M50" s="645" t="s">
        <v>30</v>
      </c>
      <c r="N50" s="646">
        <v>8.9999999999999993E-3</v>
      </c>
      <c r="O50" s="647">
        <v>53.779000000000003</v>
      </c>
      <c r="P50" s="650">
        <v>400</v>
      </c>
      <c r="Q50" s="644">
        <f>VLOOKUP(P50,Data!A$24:F$35,3)</f>
        <v>369.8</v>
      </c>
      <c r="R50" s="648">
        <f t="shared" si="91"/>
        <v>0.36980000000000002</v>
      </c>
      <c r="S50" s="649">
        <f t="shared" si="92"/>
        <v>3.5534788599786711E-2</v>
      </c>
      <c r="T50" s="522">
        <f>E50*$C$22</f>
        <v>33.16179708126819</v>
      </c>
      <c r="U50" s="521">
        <f>+U49</f>
        <v>2.3729915185185186</v>
      </c>
      <c r="V50" s="651">
        <f t="shared" si="93"/>
        <v>35.534788599786708</v>
      </c>
      <c r="W50" s="652">
        <f t="shared" si="94"/>
        <v>35.534788599786708</v>
      </c>
      <c r="X50" s="639">
        <f t="shared" si="95"/>
        <v>77.328422012797517</v>
      </c>
      <c r="Y50" s="645">
        <f t="shared" si="96"/>
        <v>0.7199717447627314</v>
      </c>
      <c r="Z50" s="653">
        <f t="shared" si="97"/>
        <v>0.114638</v>
      </c>
      <c r="AA50" s="641">
        <f t="shared" si="98"/>
        <v>0.46</v>
      </c>
      <c r="AB50" s="642">
        <f>VLOOKUP($AA50,Relaciones!$A$4:$E$106,2)</f>
        <v>0.83</v>
      </c>
      <c r="AC50" s="642">
        <f>VLOOKUP($AA50,Relaciones!$A$4:$E$106,3)</f>
        <v>0.53600000000000003</v>
      </c>
      <c r="AD50" s="642">
        <f>VLOOKUP($AA50,Relaciones!$A$4:$E$106,4)</f>
        <v>1.05</v>
      </c>
      <c r="AE50" s="643">
        <f>VLOOKUP($AA50,Relaciones!$A$4:$E$106,5)</f>
        <v>0.42899999999999999</v>
      </c>
      <c r="AF50" s="654">
        <f t="shared" si="99"/>
        <v>0.6</v>
      </c>
      <c r="AG50" s="655" t="str">
        <f t="shared" si="100"/>
        <v>CUMPLE</v>
      </c>
      <c r="AH50" s="646">
        <f t="shared" si="101"/>
        <v>0.12</v>
      </c>
      <c r="AI50" s="656" t="str">
        <f t="shared" si="102"/>
        <v>OK</v>
      </c>
    </row>
    <row r="51" spans="1:36" s="436" customFormat="1" ht="15.75" customHeight="1" thickBot="1" x14ac:dyDescent="0.3">
      <c r="A51" s="947"/>
      <c r="B51" s="637" t="str">
        <f>+C50</f>
        <v>BZ 33</v>
      </c>
      <c r="C51" s="638" t="s">
        <v>1319</v>
      </c>
      <c r="D51" s="639">
        <v>0</v>
      </c>
      <c r="E51" s="640">
        <f>D51+E50</f>
        <v>1120</v>
      </c>
      <c r="F51" s="641">
        <v>5.38</v>
      </c>
      <c r="G51" s="642">
        <f t="shared" si="89"/>
        <v>-1.7999999999999794E-2</v>
      </c>
      <c r="H51" s="643">
        <v>5.3620000000000001</v>
      </c>
      <c r="I51" s="644">
        <v>5.77</v>
      </c>
      <c r="J51" s="642">
        <f t="shared" si="90"/>
        <v>-0.10099999999999998</v>
      </c>
      <c r="K51" s="643">
        <v>5.6689999999999996</v>
      </c>
      <c r="L51" s="641">
        <v>0.155</v>
      </c>
      <c r="M51" s="645" t="s">
        <v>30</v>
      </c>
      <c r="N51" s="646">
        <v>8.9999999999999993E-3</v>
      </c>
      <c r="O51" s="647">
        <v>53.779000000000003</v>
      </c>
      <c r="P51" s="650">
        <v>400</v>
      </c>
      <c r="Q51" s="644">
        <f>VLOOKUP(P51,Data!A$24:F$35,3)</f>
        <v>369.8</v>
      </c>
      <c r="R51" s="648">
        <f t="shared" si="91"/>
        <v>0.36980000000000002</v>
      </c>
      <c r="S51" s="649">
        <f t="shared" si="92"/>
        <v>3.5534788599786711E-2</v>
      </c>
      <c r="T51" s="522">
        <f>E51*$C$22</f>
        <v>33.16179708126819</v>
      </c>
      <c r="U51" s="521">
        <f>+U50</f>
        <v>2.3729915185185186</v>
      </c>
      <c r="V51" s="651">
        <f>T51+U51</f>
        <v>35.534788599786708</v>
      </c>
      <c r="W51" s="652">
        <f t="shared" si="94"/>
        <v>35.534788599786708</v>
      </c>
      <c r="X51" s="639">
        <f t="shared" si="95"/>
        <v>86.455804106703184</v>
      </c>
      <c r="Y51" s="645">
        <f t="shared" si="96"/>
        <v>0.80495288158429779</v>
      </c>
      <c r="Z51" s="653">
        <f t="shared" si="97"/>
        <v>0.14329750000000002</v>
      </c>
      <c r="AA51" s="641">
        <f t="shared" si="98"/>
        <v>0.41</v>
      </c>
      <c r="AB51" s="642">
        <f>VLOOKUP($AA51,Relaciones!$A$4:$E$106,2)</f>
        <v>0.80200000000000005</v>
      </c>
      <c r="AC51" s="642">
        <f>VLOOKUP($AA51,Relaciones!$A$4:$E$106,3)</f>
        <v>0.504</v>
      </c>
      <c r="AD51" s="642">
        <f>VLOOKUP($AA51,Relaciones!$A$4:$E$106,4)</f>
        <v>1.014</v>
      </c>
      <c r="AE51" s="643">
        <f>VLOOKUP($AA51,Relaciones!$A$4:$E$106,5)</f>
        <v>0.39500000000000002</v>
      </c>
      <c r="AF51" s="654">
        <f t="shared" si="99"/>
        <v>0.65</v>
      </c>
      <c r="AG51" s="655" t="str">
        <f t="shared" si="100"/>
        <v>CUMPLE</v>
      </c>
      <c r="AH51" s="646">
        <f t="shared" si="101"/>
        <v>0.15</v>
      </c>
      <c r="AI51" s="656" t="str">
        <f t="shared" si="102"/>
        <v>OK</v>
      </c>
    </row>
    <row r="52" spans="1:36" s="436" customFormat="1" ht="15.75" customHeight="1" thickBot="1" x14ac:dyDescent="0.3">
      <c r="A52" s="948"/>
      <c r="B52" s="637" t="str">
        <f>+C51</f>
        <v>BZ 34</v>
      </c>
      <c r="C52" s="638" t="s">
        <v>1320</v>
      </c>
      <c r="D52" s="639">
        <v>0</v>
      </c>
      <c r="E52" s="640">
        <f>D52+E51</f>
        <v>1120</v>
      </c>
      <c r="F52" s="641">
        <v>5.77</v>
      </c>
      <c r="G52" s="642">
        <f t="shared" si="89"/>
        <v>-0.10099999999999998</v>
      </c>
      <c r="H52" s="643">
        <v>5.6689999999999996</v>
      </c>
      <c r="I52" s="644">
        <v>6.3</v>
      </c>
      <c r="J52" s="642">
        <f t="shared" si="90"/>
        <v>-0.17300000000000004</v>
      </c>
      <c r="K52" s="643">
        <v>6.1269999999999998</v>
      </c>
      <c r="L52" s="641">
        <v>0.13300000000000001</v>
      </c>
      <c r="M52" s="645" t="s">
        <v>30</v>
      </c>
      <c r="N52" s="646">
        <v>8.9999999999999993E-3</v>
      </c>
      <c r="O52" s="647">
        <v>53.779000000000003</v>
      </c>
      <c r="P52" s="650">
        <v>400</v>
      </c>
      <c r="Q52" s="644">
        <f>VLOOKUP(P52,Data!A$24:F$35,3)</f>
        <v>369.8</v>
      </c>
      <c r="R52" s="648">
        <f t="shared" si="91"/>
        <v>0.36980000000000002</v>
      </c>
      <c r="S52" s="649">
        <f t="shared" si="92"/>
        <v>3.5534788599786711E-2</v>
      </c>
      <c r="T52" s="522">
        <f>E52*$C$22</f>
        <v>33.16179708126819</v>
      </c>
      <c r="U52" s="521">
        <f>+U51</f>
        <v>2.3729915185185186</v>
      </c>
      <c r="V52" s="651">
        <f t="shared" ref="V52" si="103">T52+U52</f>
        <v>35.534788599786708</v>
      </c>
      <c r="W52" s="652">
        <f t="shared" si="94"/>
        <v>35.534788599786708</v>
      </c>
      <c r="X52" s="639">
        <f t="shared" si="95"/>
        <v>80.085543235563478</v>
      </c>
      <c r="Y52" s="645">
        <f t="shared" si="96"/>
        <v>0.74564211699596594</v>
      </c>
      <c r="Z52" s="653">
        <f t="shared" si="97"/>
        <v>0.12295850000000001</v>
      </c>
      <c r="AA52" s="641">
        <f>ROUND(W52/X52,2)</f>
        <v>0.44</v>
      </c>
      <c r="AB52" s="642">
        <f>VLOOKUP($AA52,Relaciones!$A$4:$E$106,2)</f>
        <v>0.81599999999999995</v>
      </c>
      <c r="AC52" s="642">
        <f>VLOOKUP($AA52,Relaciones!$A$4:$E$106,3)</f>
        <v>0.52300000000000002</v>
      </c>
      <c r="AD52" s="642">
        <f>VLOOKUP($AA52,Relaciones!$A$4:$E$106,4)</f>
        <v>1.0349999999999999</v>
      </c>
      <c r="AE52" s="643">
        <f>VLOOKUP($AA52,Relaciones!$A$4:$E$106,5)</f>
        <v>0.41499999999999998</v>
      </c>
      <c r="AF52" s="654">
        <f t="shared" si="99"/>
        <v>0.61</v>
      </c>
      <c r="AG52" s="655" t="str">
        <f t="shared" si="100"/>
        <v>CUMPLE</v>
      </c>
      <c r="AH52" s="646">
        <f t="shared" si="101"/>
        <v>0.13</v>
      </c>
      <c r="AI52" s="656" t="str">
        <f t="shared" si="102"/>
        <v>OK</v>
      </c>
    </row>
    <row r="53" spans="1:36" s="100" customFormat="1" ht="15" customHeight="1" x14ac:dyDescent="0.25">
      <c r="A53" s="38"/>
      <c r="B53" s="38"/>
      <c r="C53" s="38"/>
      <c r="D53" s="38"/>
      <c r="E53" s="61"/>
      <c r="F53" s="38"/>
      <c r="G53" s="38"/>
      <c r="H53" s="38"/>
      <c r="I53" s="38"/>
      <c r="J53" s="38"/>
      <c r="K53" s="38"/>
      <c r="L53" s="38"/>
      <c r="M53" s="610" t="s">
        <v>1295</v>
      </c>
      <c r="N53" s="611"/>
      <c r="O53" s="612">
        <f>SUM(O27:O52)</f>
        <v>1240.123</v>
      </c>
      <c r="P53" s="38"/>
      <c r="Q53" s="62"/>
      <c r="R53" s="62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4"/>
    </row>
    <row r="54" spans="1:36" s="100" customFormat="1" ht="15" customHeight="1" x14ac:dyDescent="0.25">
      <c r="A54" s="38"/>
      <c r="B54" s="38"/>
      <c r="C54" s="38"/>
      <c r="D54" s="38"/>
      <c r="E54" s="61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62"/>
      <c r="R54" s="62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4"/>
      <c r="AJ54" s="101"/>
    </row>
    <row r="55" spans="1:36" s="100" customFormat="1" ht="15" customHeight="1" x14ac:dyDescent="0.25">
      <c r="A55" s="38" t="s">
        <v>1346</v>
      </c>
      <c r="B55" s="703">
        <f>O53+'COLECTOR Nº 07- AV. ARICA'!O40</f>
        <v>1840.7730000000001</v>
      </c>
      <c r="C55" s="38"/>
      <c r="D55" s="715"/>
      <c r="E55" s="61"/>
      <c r="F55" s="38"/>
      <c r="G55" s="38"/>
      <c r="H55" s="38"/>
      <c r="I55" s="38"/>
      <c r="J55" s="38"/>
      <c r="K55" s="38"/>
      <c r="L55" s="38"/>
      <c r="M55" s="38"/>
      <c r="N55" s="38"/>
      <c r="O55" s="334"/>
      <c r="P55" s="38"/>
      <c r="Q55" s="62"/>
      <c r="R55" s="62"/>
      <c r="S55" s="38"/>
      <c r="T55" s="38"/>
      <c r="U55" s="334">
        <f>U52+'COLECTOR Nº 07- AV. ARICA'!U44</f>
        <v>3.5039915185185189</v>
      </c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4"/>
    </row>
    <row r="56" spans="1:36" s="100" customFormat="1" ht="12.75" customHeight="1" x14ac:dyDescent="0.25">
      <c r="A56" s="38"/>
      <c r="B56" s="38"/>
      <c r="C56" s="38"/>
      <c r="D56" s="61"/>
      <c r="E56" s="61"/>
      <c r="F56" s="38"/>
      <c r="G56" s="38"/>
      <c r="H56" s="38"/>
      <c r="I56" s="38"/>
      <c r="J56" s="38"/>
      <c r="K56" s="38"/>
      <c r="L56" s="38"/>
      <c r="M56" s="38"/>
      <c r="N56" s="38"/>
      <c r="O56" s="61"/>
      <c r="P56" s="38"/>
      <c r="Q56" s="62"/>
      <c r="R56" s="62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4"/>
    </row>
    <row r="57" spans="1:36" s="100" customFormat="1" ht="12.75" customHeight="1" x14ac:dyDescent="0.25">
      <c r="A57" s="38"/>
      <c r="B57" s="38"/>
      <c r="C57" s="38"/>
      <c r="D57" s="61"/>
      <c r="E57" s="61"/>
      <c r="F57" s="38"/>
      <c r="G57" s="38"/>
      <c r="H57" s="38"/>
      <c r="I57" s="38"/>
      <c r="J57" s="38"/>
      <c r="K57" s="38"/>
      <c r="L57" s="38"/>
      <c r="M57" s="38"/>
      <c r="N57" s="38"/>
      <c r="O57" s="61"/>
      <c r="P57" s="38"/>
      <c r="Q57" s="62"/>
      <c r="R57" s="62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4"/>
    </row>
    <row r="58" spans="1:36" s="100" customFormat="1" ht="15" customHeight="1" x14ac:dyDescent="0.25">
      <c r="A58" s="38"/>
      <c r="B58" s="38"/>
      <c r="C58" s="38"/>
      <c r="D58" s="38"/>
      <c r="E58" s="61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62"/>
      <c r="R58" s="62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4"/>
    </row>
    <row r="59" spans="1:36" s="100" customFormat="1" ht="15.75" customHeight="1" x14ac:dyDescent="0.25">
      <c r="A59" s="38"/>
      <c r="B59" s="38"/>
      <c r="C59" s="38"/>
      <c r="D59" s="38"/>
      <c r="E59" s="61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62"/>
      <c r="R59" s="62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4"/>
    </row>
    <row r="60" spans="1:36" s="100" customFormat="1" ht="12.75" customHeight="1" x14ac:dyDescent="0.25">
      <c r="A60" s="38"/>
      <c r="B60" s="38"/>
      <c r="C60" s="38"/>
      <c r="D60" s="38"/>
      <c r="E60" s="61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62"/>
      <c r="R60" s="62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4"/>
    </row>
    <row r="61" spans="1:36" s="100" customFormat="1" ht="15" customHeight="1" x14ac:dyDescent="0.25">
      <c r="A61" s="38"/>
      <c r="B61" s="38"/>
      <c r="C61" s="38"/>
      <c r="D61" s="38"/>
      <c r="E61" s="61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62"/>
      <c r="R61" s="62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4"/>
    </row>
    <row r="62" spans="1:36" s="100" customFormat="1" ht="15" customHeight="1" x14ac:dyDescent="0.25">
      <c r="A62" s="38"/>
      <c r="B62" s="38"/>
      <c r="C62" s="38"/>
      <c r="D62" s="38"/>
      <c r="E62" s="61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62"/>
      <c r="R62" s="62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4"/>
    </row>
    <row r="63" spans="1:36" s="100" customFormat="1" ht="15" customHeight="1" x14ac:dyDescent="0.25">
      <c r="A63" s="38"/>
      <c r="B63" s="38"/>
      <c r="C63" s="38"/>
      <c r="D63" s="38"/>
      <c r="E63" s="61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62"/>
      <c r="R63" s="62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4"/>
    </row>
    <row r="64" spans="1:36" s="100" customFormat="1" ht="15" customHeight="1" x14ac:dyDescent="0.25">
      <c r="A64" s="38"/>
      <c r="B64" s="38"/>
      <c r="C64" s="38"/>
      <c r="D64" s="38"/>
      <c r="E64" s="61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62"/>
      <c r="R64" s="62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4"/>
    </row>
    <row r="65" spans="1:35" s="100" customFormat="1" ht="15" customHeight="1" x14ac:dyDescent="0.25">
      <c r="A65" s="38"/>
      <c r="B65" s="38"/>
      <c r="C65" s="38"/>
      <c r="D65" s="38"/>
      <c r="E65" s="61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62"/>
      <c r="R65" s="62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4"/>
    </row>
    <row r="66" spans="1:35" s="100" customFormat="1" ht="15" customHeight="1" x14ac:dyDescent="0.25">
      <c r="A66" s="38"/>
      <c r="B66" s="38"/>
      <c r="C66" s="38"/>
      <c r="D66" s="38"/>
      <c r="E66" s="61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62"/>
      <c r="R66" s="62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4"/>
    </row>
    <row r="67" spans="1:35" s="100" customFormat="1" ht="15" customHeight="1" x14ac:dyDescent="0.25">
      <c r="A67" s="38"/>
      <c r="B67" s="38"/>
      <c r="C67" s="38"/>
      <c r="D67" s="38"/>
      <c r="E67" s="61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62"/>
      <c r="R67" s="62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4"/>
    </row>
    <row r="68" spans="1:35" s="100" customFormat="1" ht="15" customHeight="1" x14ac:dyDescent="0.25">
      <c r="A68" s="38"/>
      <c r="B68" s="38"/>
      <c r="C68" s="38"/>
      <c r="D68" s="38"/>
      <c r="E68" s="61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62"/>
      <c r="R68" s="62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4"/>
    </row>
    <row r="69" spans="1:35" s="100" customFormat="1" ht="12.75" customHeight="1" x14ac:dyDescent="0.25">
      <c r="A69" s="38"/>
      <c r="B69" s="38"/>
      <c r="C69" s="38"/>
      <c r="D69" s="38"/>
      <c r="E69" s="61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62"/>
      <c r="R69" s="62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4"/>
    </row>
    <row r="70" spans="1:35" s="100" customFormat="1" ht="15" customHeight="1" x14ac:dyDescent="0.25">
      <c r="A70" s="38"/>
      <c r="B70" s="38"/>
      <c r="C70" s="38"/>
      <c r="D70" s="38"/>
      <c r="E70" s="61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62"/>
      <c r="R70" s="62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4"/>
    </row>
    <row r="71" spans="1:35" s="333" customFormat="1" ht="15" customHeight="1" x14ac:dyDescent="0.25">
      <c r="A71" s="38"/>
      <c r="B71" s="38"/>
      <c r="C71" s="38"/>
      <c r="D71" s="38"/>
      <c r="E71" s="61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62"/>
      <c r="R71" s="62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4"/>
    </row>
    <row r="72" spans="1:35" s="333" customFormat="1" ht="15" customHeight="1" x14ac:dyDescent="0.25">
      <c r="A72" s="38"/>
      <c r="B72" s="38"/>
      <c r="C72" s="38"/>
      <c r="D72" s="38"/>
      <c r="E72" s="61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62"/>
      <c r="R72" s="62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4"/>
    </row>
    <row r="73" spans="1:35" ht="12.75" customHeight="1" x14ac:dyDescent="0.25"/>
  </sheetData>
  <mergeCells count="50">
    <mergeCell ref="A49:A52"/>
    <mergeCell ref="A4:B4"/>
    <mergeCell ref="I4:J4"/>
    <mergeCell ref="O4:P4"/>
    <mergeCell ref="A35:A41"/>
    <mergeCell ref="A43:A47"/>
    <mergeCell ref="A5:B5"/>
    <mergeCell ref="I5:J5"/>
    <mergeCell ref="O5:P5"/>
    <mergeCell ref="A6:B6"/>
    <mergeCell ref="I6:J6"/>
    <mergeCell ref="O6:P6"/>
    <mergeCell ref="A7:B7"/>
    <mergeCell ref="I7:J7"/>
    <mergeCell ref="O7:P7"/>
    <mergeCell ref="A8:B8"/>
    <mergeCell ref="A1:AI1"/>
    <mergeCell ref="A2:D2"/>
    <mergeCell ref="A3:B3"/>
    <mergeCell ref="I3:J3"/>
    <mergeCell ref="O3:P3"/>
    <mergeCell ref="I8:J8"/>
    <mergeCell ref="O8:P8"/>
    <mergeCell ref="A18:B18"/>
    <mergeCell ref="A9:B9"/>
    <mergeCell ref="I9:J9"/>
    <mergeCell ref="O9:P9"/>
    <mergeCell ref="A10:B10"/>
    <mergeCell ref="A11:B11"/>
    <mergeCell ref="A12:B12"/>
    <mergeCell ref="A13:B13"/>
    <mergeCell ref="A14:B14"/>
    <mergeCell ref="A15:B15"/>
    <mergeCell ref="A16:B16"/>
    <mergeCell ref="A17:B17"/>
    <mergeCell ref="A19:B19"/>
    <mergeCell ref="A21:B21"/>
    <mergeCell ref="A22:B22"/>
    <mergeCell ref="A24:A25"/>
    <mergeCell ref="B24:C25"/>
    <mergeCell ref="A20:B20"/>
    <mergeCell ref="AF24:AI24"/>
    <mergeCell ref="A27:A33"/>
    <mergeCell ref="F24:H24"/>
    <mergeCell ref="I24:K24"/>
    <mergeCell ref="L24:O24"/>
    <mergeCell ref="P24:R24"/>
    <mergeCell ref="S24:W24"/>
    <mergeCell ref="X24:AE24"/>
    <mergeCell ref="D24:E24"/>
  </mergeCells>
  <phoneticPr fontId="87" type="noConversion"/>
  <printOptions horizontalCentered="1"/>
  <pageMargins left="0" right="0" top="0.39370078740157483" bottom="0.39370078740157483" header="0" footer="0"/>
  <pageSetup paperSize="8" scale="70" orientation="landscape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Data!$B$24:$B$35</xm:f>
          </x14:formula1>
          <xm:sqref>P26:P41 P43:P47 P49:P52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autoPageBreaks="0"/>
  </sheetPr>
  <dimension ref="A1:AK63"/>
  <sheetViews>
    <sheetView view="pageBreakPreview" zoomScale="90" zoomScaleNormal="90" zoomScaleSheetLayoutView="90" zoomScalePageLayoutView="90" workbookViewId="0">
      <selection activeCell="H43" sqref="H43"/>
    </sheetView>
  </sheetViews>
  <sheetFormatPr baseColWidth="10" defaultColWidth="10.85546875" defaultRowHeight="12.75" x14ac:dyDescent="0.25"/>
  <cols>
    <col min="1" max="1" width="14" style="38" customWidth="1"/>
    <col min="2" max="2" width="8.140625" style="38" bestFit="1" customWidth="1"/>
    <col min="3" max="3" width="8.28515625" style="38" customWidth="1"/>
    <col min="4" max="4" width="10.28515625" style="38" customWidth="1"/>
    <col min="5" max="5" width="8.5703125" style="61" customWidth="1"/>
    <col min="6" max="6" width="8.140625" style="38" customWidth="1"/>
    <col min="7" max="7" width="8.28515625" style="38" customWidth="1"/>
    <col min="8" max="8" width="7.140625" style="38" customWidth="1"/>
    <col min="9" max="9" width="6.7109375" style="38" bestFit="1" customWidth="1"/>
    <col min="10" max="11" width="8.28515625" style="38" bestFit="1" customWidth="1"/>
    <col min="12" max="12" width="8" style="38" customWidth="1"/>
    <col min="13" max="13" width="6.28515625" style="38" customWidth="1"/>
    <col min="14" max="14" width="0.28515625" style="38" hidden="1" customWidth="1"/>
    <col min="15" max="15" width="9.5703125" style="38" customWidth="1"/>
    <col min="16" max="16" width="8.140625" style="38" customWidth="1"/>
    <col min="17" max="17" width="9" style="62" bestFit="1" customWidth="1"/>
    <col min="18" max="18" width="8.42578125" style="62" customWidth="1"/>
    <col min="19" max="19" width="7.42578125" style="38" bestFit="1" customWidth="1"/>
    <col min="20" max="20" width="10.85546875" style="38" customWidth="1"/>
    <col min="21" max="21" width="10.7109375" style="38" customWidth="1"/>
    <col min="22" max="22" width="9.42578125" style="38" customWidth="1"/>
    <col min="23" max="23" width="8" style="38" customWidth="1"/>
    <col min="24" max="24" width="8.28515625" style="38" customWidth="1"/>
    <col min="25" max="25" width="7.5703125" style="38" customWidth="1"/>
    <col min="26" max="26" width="6.42578125" style="38" customWidth="1"/>
    <col min="27" max="31" width="7.42578125" style="38" customWidth="1"/>
    <col min="32" max="32" width="8.7109375" style="38" customWidth="1"/>
    <col min="33" max="33" width="13.140625" style="38" hidden="1" customWidth="1"/>
    <col min="34" max="34" width="9" style="38" bestFit="1" customWidth="1"/>
    <col min="35" max="35" width="9.28515625" style="34" bestFit="1" customWidth="1"/>
    <col min="36" max="16384" width="10.85546875" style="38"/>
  </cols>
  <sheetData>
    <row r="1" spans="1:37" ht="18" x14ac:dyDescent="0.25">
      <c r="A1" s="720" t="s">
        <v>1363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  <c r="S1" s="720"/>
      <c r="T1" s="720"/>
      <c r="U1" s="720"/>
      <c r="V1" s="720"/>
      <c r="W1" s="720"/>
      <c r="X1" s="720"/>
      <c r="Y1" s="720"/>
      <c r="Z1" s="720"/>
      <c r="AA1" s="720"/>
      <c r="AB1" s="720"/>
      <c r="AC1" s="720"/>
      <c r="AD1" s="720"/>
      <c r="AE1" s="720"/>
      <c r="AF1" s="720"/>
      <c r="AG1" s="720"/>
      <c r="AH1" s="720"/>
      <c r="AI1" s="720"/>
    </row>
    <row r="2" spans="1:37" x14ac:dyDescent="0.25">
      <c r="A2" s="721" t="s">
        <v>834</v>
      </c>
      <c r="B2" s="722"/>
      <c r="C2" s="722"/>
      <c r="D2" s="723"/>
      <c r="E2" s="440"/>
      <c r="F2" s="450"/>
      <c r="G2" s="441"/>
      <c r="H2" s="442"/>
      <c r="I2" s="442"/>
      <c r="J2" s="442"/>
      <c r="K2" s="442"/>
      <c r="L2" s="442"/>
      <c r="M2" s="442"/>
      <c r="N2" s="442"/>
      <c r="O2" s="442"/>
      <c r="P2" s="442"/>
      <c r="Q2" s="349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</row>
    <row r="3" spans="1:37" x14ac:dyDescent="0.25">
      <c r="A3" s="717" t="s">
        <v>855</v>
      </c>
      <c r="B3" s="718"/>
      <c r="C3" s="319">
        <v>46</v>
      </c>
      <c r="D3" s="40" t="s">
        <v>858</v>
      </c>
      <c r="E3" s="439"/>
      <c r="F3" s="440"/>
      <c r="G3" s="441"/>
      <c r="H3" s="442"/>
      <c r="I3" s="724">
        <f>+O3+1753</f>
        <v>7590</v>
      </c>
      <c r="J3" s="724"/>
      <c r="K3" s="442"/>
      <c r="L3" s="442"/>
      <c r="M3" s="442"/>
      <c r="N3" s="442"/>
      <c r="O3" s="724">
        <v>5837</v>
      </c>
      <c r="P3" s="724"/>
      <c r="Q3" s="349"/>
      <c r="R3" s="349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J3" s="34"/>
      <c r="AK3" s="34"/>
    </row>
    <row r="4" spans="1:37" x14ac:dyDescent="0.25">
      <c r="A4" s="717" t="s">
        <v>832</v>
      </c>
      <c r="B4" s="718"/>
      <c r="C4" s="485">
        <v>3.79</v>
      </c>
      <c r="D4" s="40" t="s">
        <v>833</v>
      </c>
      <c r="E4" s="443"/>
      <c r="F4" s="440"/>
      <c r="G4" s="441"/>
      <c r="H4" s="442"/>
      <c r="I4" s="719">
        <v>4.2699999999999996</v>
      </c>
      <c r="J4" s="719"/>
      <c r="K4" s="442"/>
      <c r="L4" s="442"/>
      <c r="M4" s="442"/>
      <c r="N4" s="442"/>
      <c r="O4" s="719">
        <v>5</v>
      </c>
      <c r="P4" s="719"/>
      <c r="Q4" s="349"/>
      <c r="R4" s="349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J4" s="34"/>
      <c r="AK4" s="34"/>
    </row>
    <row r="5" spans="1:37" x14ac:dyDescent="0.25">
      <c r="A5" s="725" t="s">
        <v>1218</v>
      </c>
      <c r="B5" s="726"/>
      <c r="C5" s="318">
        <f>+C3*C4</f>
        <v>174.34</v>
      </c>
      <c r="D5" s="33" t="s">
        <v>857</v>
      </c>
      <c r="E5" s="444">
        <v>2016</v>
      </c>
      <c r="F5" s="445">
        <v>2026</v>
      </c>
      <c r="G5" s="445">
        <v>2036</v>
      </c>
      <c r="H5" s="442"/>
      <c r="I5" s="719">
        <f>+I3*I4</f>
        <v>32409.299999999996</v>
      </c>
      <c r="J5" s="719"/>
      <c r="K5" s="442"/>
      <c r="L5" s="442"/>
      <c r="M5" s="442"/>
      <c r="N5" s="442"/>
      <c r="O5" s="719">
        <f>+O3*O4</f>
        <v>29185</v>
      </c>
      <c r="P5" s="719"/>
      <c r="Q5" s="349"/>
      <c r="R5" s="349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J5" s="34"/>
      <c r="AK5" s="34"/>
    </row>
    <row r="6" spans="1:37" x14ac:dyDescent="0.25">
      <c r="A6" s="717" t="s">
        <v>856</v>
      </c>
      <c r="B6" s="718"/>
      <c r="C6" s="39">
        <v>2.06</v>
      </c>
      <c r="D6" s="44" t="s">
        <v>888</v>
      </c>
      <c r="E6" s="444"/>
      <c r="F6" s="446"/>
      <c r="G6" s="446"/>
      <c r="H6" s="442"/>
      <c r="I6" s="727">
        <v>2.85</v>
      </c>
      <c r="J6" s="727"/>
      <c r="K6" s="442"/>
      <c r="L6" s="442"/>
      <c r="M6" s="442"/>
      <c r="N6" s="442"/>
      <c r="O6" s="727">
        <v>2.2000000000000002</v>
      </c>
      <c r="P6" s="727"/>
      <c r="Q6" s="349"/>
      <c r="R6" s="349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J6" s="34"/>
      <c r="AK6" s="34"/>
    </row>
    <row r="7" spans="1:37" ht="12.75" customHeight="1" x14ac:dyDescent="0.25">
      <c r="A7" s="725" t="s">
        <v>1217</v>
      </c>
      <c r="B7" s="726"/>
      <c r="C7" s="317">
        <f>C5*(1+C6/100)^(2040-2020)</f>
        <v>262.1249264257234</v>
      </c>
      <c r="D7" s="33" t="s">
        <v>829</v>
      </c>
      <c r="E7" s="447">
        <f>(I3*I4)*(1+$C$6/100)^(E5-2016)</f>
        <v>32409.299999999996</v>
      </c>
      <c r="F7" s="447">
        <f>(I3*I4)*(1+$C$6/100)^(F5-2016)</f>
        <v>39739.764660486013</v>
      </c>
      <c r="G7" s="447">
        <f>(I3*I4)*(1+$C$6/100)^(G5-2016)</f>
        <v>48728.263037795092</v>
      </c>
      <c r="H7" s="442"/>
      <c r="I7" s="719">
        <f>I5*(1+I6/100)^(2034-2014)</f>
        <v>56853.286063001338</v>
      </c>
      <c r="J7" s="719"/>
      <c r="K7" s="442"/>
      <c r="L7" s="442"/>
      <c r="M7" s="442"/>
      <c r="N7" s="442"/>
      <c r="O7" s="719">
        <f>O5*(1+O6/100)^(2034-2014)</f>
        <v>45100.111296896976</v>
      </c>
      <c r="P7" s="719"/>
      <c r="Q7" s="349"/>
      <c r="R7" s="349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J7" s="34"/>
      <c r="AK7" s="34"/>
    </row>
    <row r="8" spans="1:37" ht="12.75" customHeight="1" x14ac:dyDescent="0.25">
      <c r="A8" s="725" t="s">
        <v>853</v>
      </c>
      <c r="B8" s="726"/>
      <c r="C8" s="46">
        <v>220</v>
      </c>
      <c r="D8" s="48" t="s">
        <v>827</v>
      </c>
      <c r="E8" s="444"/>
      <c r="F8" s="446"/>
      <c r="G8" s="446"/>
      <c r="H8" s="442"/>
      <c r="I8" s="727">
        <v>220</v>
      </c>
      <c r="J8" s="727"/>
      <c r="K8" s="442"/>
      <c r="L8" s="442"/>
      <c r="M8" s="442"/>
      <c r="N8" s="442"/>
      <c r="O8" s="727">
        <v>180</v>
      </c>
      <c r="P8" s="727"/>
      <c r="Q8" s="349"/>
      <c r="R8" s="349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J8" s="34"/>
      <c r="AK8" s="34"/>
    </row>
    <row r="9" spans="1:37" ht="12.75" customHeight="1" x14ac:dyDescent="0.25">
      <c r="A9" s="725" t="s">
        <v>819</v>
      </c>
      <c r="B9" s="726"/>
      <c r="C9" s="46">
        <f>C7*C8/86400</f>
        <v>0.66744772932475871</v>
      </c>
      <c r="D9" s="48" t="s">
        <v>828</v>
      </c>
      <c r="E9" s="448">
        <f>E7*C8/86400</f>
        <v>82.523680555555543</v>
      </c>
      <c r="F9" s="448">
        <f>F7*C8/86400</f>
        <v>101.18921557068198</v>
      </c>
      <c r="G9" s="448">
        <f>G7*C8/86400</f>
        <v>124.07659569808935</v>
      </c>
      <c r="H9" s="442"/>
      <c r="I9" s="727">
        <f>I7*I8/86400</f>
        <v>144.76531173449416</v>
      </c>
      <c r="J9" s="727"/>
      <c r="K9" s="442"/>
      <c r="L9" s="442"/>
      <c r="M9" s="442"/>
      <c r="N9" s="442"/>
      <c r="O9" s="727">
        <f>O7*O8/86400</f>
        <v>93.958565201868709</v>
      </c>
      <c r="P9" s="727"/>
      <c r="Q9" s="349"/>
      <c r="R9" s="349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J9" s="34"/>
      <c r="AK9" s="34"/>
    </row>
    <row r="10" spans="1:37" ht="12.75" customHeight="1" x14ac:dyDescent="0.25">
      <c r="A10" s="725" t="s">
        <v>825</v>
      </c>
      <c r="B10" s="726"/>
      <c r="C10" s="46">
        <v>0</v>
      </c>
      <c r="D10" s="48" t="s">
        <v>888</v>
      </c>
      <c r="E10" s="486"/>
      <c r="F10" s="348"/>
      <c r="G10" s="42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</row>
    <row r="11" spans="1:37" ht="12.75" customHeight="1" x14ac:dyDescent="0.25">
      <c r="A11" s="725" t="s">
        <v>826</v>
      </c>
      <c r="B11" s="726"/>
      <c r="C11" s="46">
        <f>C9/(1-C10)</f>
        <v>0.66744772932475871</v>
      </c>
      <c r="D11" s="48" t="s">
        <v>828</v>
      </c>
      <c r="E11" s="41"/>
      <c r="F11" s="348"/>
      <c r="G11" s="42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</row>
    <row r="12" spans="1:37" ht="12.75" customHeight="1" x14ac:dyDescent="0.25">
      <c r="A12" s="725" t="s">
        <v>820</v>
      </c>
      <c r="B12" s="726"/>
      <c r="C12" s="46">
        <v>1.3</v>
      </c>
      <c r="D12" s="48"/>
      <c r="E12" s="41"/>
      <c r="F12" s="348"/>
      <c r="G12" s="42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</row>
    <row r="13" spans="1:37" ht="12.75" customHeight="1" x14ac:dyDescent="0.25">
      <c r="A13" s="725" t="s">
        <v>821</v>
      </c>
      <c r="B13" s="726"/>
      <c r="C13" s="46">
        <f>C12*C11</f>
        <v>0.8676820481221863</v>
      </c>
      <c r="D13" s="48" t="s">
        <v>828</v>
      </c>
      <c r="E13" s="41"/>
      <c r="F13" s="348"/>
      <c r="G13" s="461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</row>
    <row r="14" spans="1:37" ht="12.75" customHeight="1" x14ac:dyDescent="0.25">
      <c r="A14" s="725" t="s">
        <v>822</v>
      </c>
      <c r="B14" s="726"/>
      <c r="C14" s="46">
        <v>2.2000000000000002</v>
      </c>
      <c r="D14" s="48"/>
      <c r="E14" s="41"/>
      <c r="F14" s="348"/>
      <c r="G14" s="42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</row>
    <row r="15" spans="1:37" ht="12.75" customHeight="1" x14ac:dyDescent="0.25">
      <c r="A15" s="725" t="s">
        <v>823</v>
      </c>
      <c r="B15" s="726"/>
      <c r="C15" s="46">
        <f>C14*C11</f>
        <v>1.4683850045144693</v>
      </c>
      <c r="D15" s="48" t="s">
        <v>828</v>
      </c>
      <c r="E15" s="41"/>
      <c r="F15" s="348"/>
      <c r="G15" s="42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</row>
    <row r="16" spans="1:37" ht="12.75" customHeight="1" x14ac:dyDescent="0.25">
      <c r="A16" s="725" t="s">
        <v>835</v>
      </c>
      <c r="B16" s="726"/>
      <c r="C16" s="46">
        <v>0.8</v>
      </c>
      <c r="D16" s="48"/>
      <c r="E16" s="41"/>
      <c r="F16" s="348"/>
      <c r="G16" s="42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</row>
    <row r="17" spans="1:35" ht="12.75" customHeight="1" x14ac:dyDescent="0.25">
      <c r="A17" s="725" t="s">
        <v>824</v>
      </c>
      <c r="B17" s="726"/>
      <c r="C17" s="46">
        <f>C16*C15</f>
        <v>1.1747080036115756</v>
      </c>
      <c r="D17" s="48" t="s">
        <v>828</v>
      </c>
      <c r="E17" s="41"/>
      <c r="F17" s="348"/>
      <c r="G17" s="42"/>
      <c r="H17" s="349"/>
      <c r="I17" s="349"/>
      <c r="J17" s="349"/>
      <c r="K17" s="349"/>
      <c r="L17" s="349"/>
      <c r="M17" s="349"/>
      <c r="N17" s="349"/>
      <c r="O17" s="349"/>
      <c r="P17" s="349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</row>
    <row r="18" spans="1:35" ht="12.75" customHeight="1" x14ac:dyDescent="0.25">
      <c r="A18" s="725" t="s">
        <v>831</v>
      </c>
      <c r="B18" s="726"/>
      <c r="C18" s="517">
        <f>C17/C7</f>
        <v>4.481481481481483E-3</v>
      </c>
      <c r="D18" s="48" t="s">
        <v>830</v>
      </c>
      <c r="E18" s="49"/>
      <c r="F18" s="325"/>
      <c r="G18" s="266"/>
      <c r="H18" s="267"/>
      <c r="I18" s="267"/>
      <c r="J18" s="34"/>
      <c r="K18" s="267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</row>
    <row r="19" spans="1:35" ht="12.75" customHeight="1" x14ac:dyDescent="0.25">
      <c r="A19" s="725" t="s">
        <v>876</v>
      </c>
      <c r="B19" s="726"/>
      <c r="C19" s="517"/>
      <c r="D19" s="48" t="s">
        <v>1086</v>
      </c>
      <c r="E19" s="49"/>
      <c r="F19" s="325"/>
      <c r="G19" s="266"/>
      <c r="H19" s="267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</row>
    <row r="20" spans="1:35" ht="12.75" customHeight="1" x14ac:dyDescent="0.25">
      <c r="A20" s="725" t="s">
        <v>1325</v>
      </c>
      <c r="B20" s="726"/>
      <c r="C20" s="517">
        <f>C17*0.05</f>
        <v>5.8735400180578781E-2</v>
      </c>
      <c r="D20" s="48" t="s">
        <v>1086</v>
      </c>
      <c r="E20" s="49"/>
      <c r="F20" s="325"/>
      <c r="G20" s="266"/>
      <c r="H20" s="267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</row>
    <row r="21" spans="1:35" x14ac:dyDescent="0.25">
      <c r="A21" s="717" t="s">
        <v>837</v>
      </c>
      <c r="B21" s="718"/>
      <c r="C21" s="39">
        <f>+ROUND(C17+C19+C20,2)</f>
        <v>1.23</v>
      </c>
      <c r="D21" s="40" t="s">
        <v>840</v>
      </c>
      <c r="E21" s="41"/>
      <c r="F21" s="35"/>
      <c r="G21" s="43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</row>
    <row r="22" spans="1:35" x14ac:dyDescent="0.25">
      <c r="A22" s="725" t="s">
        <v>831</v>
      </c>
      <c r="B22" s="726"/>
      <c r="C22" s="676">
        <f>C21/C3</f>
        <v>2.6739130434782609E-2</v>
      </c>
      <c r="D22" s="48" t="s">
        <v>859</v>
      </c>
      <c r="E22" s="49"/>
      <c r="F22" s="35"/>
      <c r="G22" s="43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</row>
    <row r="23" spans="1:35" ht="13.5" thickBot="1" x14ac:dyDescent="0.3">
      <c r="A23" s="45"/>
      <c r="B23" s="45"/>
      <c r="C23" s="45"/>
      <c r="D23" s="45"/>
      <c r="E23" s="51"/>
      <c r="F23" s="43"/>
      <c r="G23" s="43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</row>
    <row r="24" spans="1:35" ht="23.25" customHeight="1" x14ac:dyDescent="0.25">
      <c r="A24" s="728" t="s">
        <v>877</v>
      </c>
      <c r="B24" s="730" t="s">
        <v>841</v>
      </c>
      <c r="C24" s="731"/>
      <c r="D24" s="750" t="s">
        <v>883</v>
      </c>
      <c r="E24" s="751"/>
      <c r="F24" s="741" t="s">
        <v>842</v>
      </c>
      <c r="G24" s="742"/>
      <c r="H24" s="743"/>
      <c r="I24" s="744" t="s">
        <v>844</v>
      </c>
      <c r="J24" s="745"/>
      <c r="K24" s="746"/>
      <c r="L24" s="747"/>
      <c r="M24" s="748"/>
      <c r="N24" s="748"/>
      <c r="O24" s="749"/>
      <c r="P24" s="737" t="s">
        <v>882</v>
      </c>
      <c r="Q24" s="735"/>
      <c r="R24" s="736"/>
      <c r="S24" s="737" t="s">
        <v>881</v>
      </c>
      <c r="T24" s="735"/>
      <c r="U24" s="943"/>
      <c r="V24" s="943"/>
      <c r="W24" s="736"/>
      <c r="X24" s="737" t="s">
        <v>41</v>
      </c>
      <c r="Y24" s="735"/>
      <c r="Z24" s="735"/>
      <c r="AA24" s="735"/>
      <c r="AB24" s="735"/>
      <c r="AC24" s="735"/>
      <c r="AD24" s="735"/>
      <c r="AE24" s="736"/>
      <c r="AF24" s="734" t="s">
        <v>880</v>
      </c>
      <c r="AG24" s="735"/>
      <c r="AH24" s="735"/>
      <c r="AI24" s="736"/>
    </row>
    <row r="25" spans="1:35" ht="49.5" customHeight="1" thickBot="1" x14ac:dyDescent="0.3">
      <c r="A25" s="729"/>
      <c r="B25" s="732"/>
      <c r="C25" s="733"/>
      <c r="D25" s="259" t="s">
        <v>884</v>
      </c>
      <c r="E25" s="260" t="s">
        <v>1091</v>
      </c>
      <c r="F25" s="261" t="s">
        <v>878</v>
      </c>
      <c r="G25" s="262" t="s">
        <v>843</v>
      </c>
      <c r="H25" s="263" t="s">
        <v>879</v>
      </c>
      <c r="I25" s="264" t="s">
        <v>878</v>
      </c>
      <c r="J25" s="262" t="s">
        <v>845</v>
      </c>
      <c r="K25" s="263" t="s">
        <v>879</v>
      </c>
      <c r="L25" s="264" t="s">
        <v>846</v>
      </c>
      <c r="M25" s="262" t="s">
        <v>25</v>
      </c>
      <c r="N25" s="262" t="s">
        <v>26</v>
      </c>
      <c r="O25" s="263" t="s">
        <v>818</v>
      </c>
      <c r="P25" s="264" t="s">
        <v>886</v>
      </c>
      <c r="Q25" s="262" t="s">
        <v>847</v>
      </c>
      <c r="R25" s="263" t="s">
        <v>848</v>
      </c>
      <c r="S25" s="264" t="s">
        <v>854</v>
      </c>
      <c r="T25" s="262" t="s">
        <v>1227</v>
      </c>
      <c r="U25" s="262" t="s">
        <v>1228</v>
      </c>
      <c r="V25" s="520" t="s">
        <v>1222</v>
      </c>
      <c r="W25" s="263" t="s">
        <v>890</v>
      </c>
      <c r="X25" s="264" t="s">
        <v>850</v>
      </c>
      <c r="Y25" s="262" t="s">
        <v>51</v>
      </c>
      <c r="Z25" s="262" t="s">
        <v>851</v>
      </c>
      <c r="AA25" s="262" t="s">
        <v>42</v>
      </c>
      <c r="AB25" s="262" t="s">
        <v>43</v>
      </c>
      <c r="AC25" s="262" t="s">
        <v>44</v>
      </c>
      <c r="AD25" s="262" t="s">
        <v>53</v>
      </c>
      <c r="AE25" s="263" t="s">
        <v>45</v>
      </c>
      <c r="AF25" s="265" t="s">
        <v>52</v>
      </c>
      <c r="AG25" s="262" t="s">
        <v>817</v>
      </c>
      <c r="AH25" s="262" t="s">
        <v>852</v>
      </c>
      <c r="AI25" s="263" t="s">
        <v>54</v>
      </c>
    </row>
    <row r="26" spans="1:35" s="100" customFormat="1" ht="15" customHeight="1" thickBot="1" x14ac:dyDescent="0.3">
      <c r="A26" s="324"/>
      <c r="B26" s="326"/>
      <c r="C26" s="326"/>
      <c r="D26" s="101"/>
      <c r="E26" s="101"/>
      <c r="F26" s="102"/>
      <c r="G26" s="103"/>
      <c r="H26" s="103"/>
      <c r="I26" s="102"/>
      <c r="J26" s="103"/>
      <c r="K26" s="103"/>
      <c r="L26" s="102"/>
      <c r="M26" s="101"/>
      <c r="N26" s="102"/>
      <c r="O26" s="327"/>
      <c r="P26" s="101"/>
      <c r="Q26" s="102"/>
      <c r="R26" s="328"/>
      <c r="S26" s="329"/>
      <c r="T26" s="102"/>
      <c r="U26" s="343"/>
      <c r="V26" s="102"/>
      <c r="W26" s="102"/>
      <c r="X26" s="101"/>
      <c r="Y26" s="101"/>
      <c r="Z26" s="101"/>
      <c r="AA26" s="103"/>
      <c r="AB26" s="103"/>
      <c r="AC26" s="332"/>
      <c r="AD26" s="103"/>
      <c r="AE26" s="103"/>
      <c r="AF26" s="102"/>
      <c r="AG26" s="330"/>
      <c r="AH26" s="102"/>
      <c r="AI26" s="331"/>
    </row>
    <row r="27" spans="1:35" s="436" customFormat="1" ht="26.25" customHeight="1" thickBot="1" x14ac:dyDescent="0.3">
      <c r="A27" s="940" t="s">
        <v>1366</v>
      </c>
      <c r="B27" s="499" t="s">
        <v>1364</v>
      </c>
      <c r="C27" s="500" t="s">
        <v>1230</v>
      </c>
      <c r="D27" s="501">
        <v>2</v>
      </c>
      <c r="E27" s="502">
        <f>D27</f>
        <v>2</v>
      </c>
      <c r="F27" s="512">
        <v>1.1000000000000001</v>
      </c>
      <c r="G27" s="504">
        <f t="shared" ref="G27:G28" si="0">+H27-F27</f>
        <v>3.72</v>
      </c>
      <c r="H27" s="505">
        <v>4.82</v>
      </c>
      <c r="I27" s="506">
        <v>1.2</v>
      </c>
      <c r="J27" s="504">
        <f t="shared" ref="J27:J28" si="1">+K27-I27</f>
        <v>2.8019999999999996</v>
      </c>
      <c r="K27" s="505">
        <v>4.0019999999999998</v>
      </c>
      <c r="L27" s="512">
        <v>2.5649999999999999</v>
      </c>
      <c r="M27" s="507" t="s">
        <v>30</v>
      </c>
      <c r="N27" s="508">
        <v>8.9999999999999993E-3</v>
      </c>
      <c r="O27" s="515">
        <v>35.78</v>
      </c>
      <c r="P27" s="501">
        <v>200</v>
      </c>
      <c r="Q27" s="506">
        <f>VLOOKUP(P27,Data!A$24:F$35,3)</f>
        <v>185.2</v>
      </c>
      <c r="R27" s="523">
        <f t="shared" ref="R27:R28" si="2">+Q27/1000</f>
        <v>0.18519999999999998</v>
      </c>
      <c r="S27" s="509">
        <f t="shared" ref="S27:S28" si="3">+V27/1000</f>
        <v>5.3478260869565219E-5</v>
      </c>
      <c r="T27" s="522">
        <f>E27*$C$22</f>
        <v>5.3478260869565218E-2</v>
      </c>
      <c r="U27" s="521">
        <v>0</v>
      </c>
      <c r="V27" s="519">
        <f>T27+U27</f>
        <v>5.3478260869565218E-2</v>
      </c>
      <c r="W27" s="510">
        <f>+IF(V27&lt;1.5,1.5,V27)</f>
        <v>1.5</v>
      </c>
      <c r="X27" s="501">
        <f t="shared" ref="X27:X28" si="4">+Y27*(PI()*(R27^2)/4)*1000</f>
        <v>55.629205597948172</v>
      </c>
      <c r="Y27" s="507">
        <f t="shared" ref="Y27:Y28" si="5">(R27/4)^(2/3)*SQRT(L27/100)/0.01</f>
        <v>2.0650520950297828</v>
      </c>
      <c r="Z27" s="511">
        <f t="shared" ref="Z27:Z28" si="6">1000*L27/100*R27/4</f>
        <v>1.1875949999999997</v>
      </c>
      <c r="AA27" s="512">
        <f t="shared" ref="AA27:AA28" si="7">ROUND(W27/X27,2)</f>
        <v>0.03</v>
      </c>
      <c r="AB27" s="504">
        <f>VLOOKUP($AA27,Relaciones!$A$4:$E$106,2)</f>
        <v>0.4</v>
      </c>
      <c r="AC27" s="504">
        <f>VLOOKUP($AA27,Relaciones!$A$4:$E$106,3)</f>
        <v>0.14799999999999999</v>
      </c>
      <c r="AD27" s="504">
        <f>VLOOKUP($AA27,Relaciones!$A$4:$E$106,4)</f>
        <v>0.37</v>
      </c>
      <c r="AE27" s="505">
        <f>VLOOKUP($AA27,Relaciones!$A$4:$E$106,5)</f>
        <v>8.5999999999999993E-2</v>
      </c>
      <c r="AF27" s="503">
        <f t="shared" ref="AF27:AF28" si="8">ROUND(AB27*Y27,2)</f>
        <v>0.83</v>
      </c>
      <c r="AG27" s="513" t="str">
        <f t="shared" ref="AG27:AG28" si="9">+IF(AF27&lt;0.56,"NO CUMPLE","CUMPLE")</f>
        <v>CUMPLE</v>
      </c>
      <c r="AH27" s="508">
        <f>ROUND((1000*(R27/4*AD27)*L27/100),2)</f>
        <v>0.44</v>
      </c>
      <c r="AI27" s="514" t="str">
        <f>+IF(AH27&lt;0.1, "NO CUMPLE", "OK")</f>
        <v>OK</v>
      </c>
    </row>
    <row r="28" spans="1:35" s="436" customFormat="1" ht="15.75" customHeight="1" thickBot="1" x14ac:dyDescent="0.3">
      <c r="A28" s="942"/>
      <c r="B28" s="499" t="s">
        <v>1365</v>
      </c>
      <c r="C28" s="500" t="s">
        <v>1087</v>
      </c>
      <c r="D28" s="501">
        <v>46</v>
      </c>
      <c r="E28" s="502">
        <f>D28</f>
        <v>46</v>
      </c>
      <c r="F28" s="512">
        <v>1.69</v>
      </c>
      <c r="G28" s="504">
        <f t="shared" si="0"/>
        <v>3.1480000000000001</v>
      </c>
      <c r="H28" s="505">
        <v>4.8380000000000001</v>
      </c>
      <c r="I28" s="506">
        <v>1.2</v>
      </c>
      <c r="J28" s="504">
        <f t="shared" si="1"/>
        <v>2.7889999999999997</v>
      </c>
      <c r="K28" s="505">
        <v>3.9889999999999999</v>
      </c>
      <c r="L28" s="512">
        <v>0.61270000000000002</v>
      </c>
      <c r="M28" s="507" t="s">
        <v>30</v>
      </c>
      <c r="N28" s="508">
        <v>8.9999999999999993E-3</v>
      </c>
      <c r="O28" s="515">
        <v>58.59</v>
      </c>
      <c r="P28" s="501">
        <v>200</v>
      </c>
      <c r="Q28" s="506">
        <f>VLOOKUP(P28,Data!A$24:F$35,3)</f>
        <v>185.2</v>
      </c>
      <c r="R28" s="523">
        <f t="shared" si="2"/>
        <v>0.18519999999999998</v>
      </c>
      <c r="S28" s="509">
        <f t="shared" si="3"/>
        <v>1.23E-3</v>
      </c>
      <c r="T28" s="522">
        <f>E28*$C$22</f>
        <v>1.23</v>
      </c>
      <c r="U28" s="521">
        <v>0</v>
      </c>
      <c r="V28" s="519">
        <f t="shared" ref="V28" si="10">T28+U28</f>
        <v>1.23</v>
      </c>
      <c r="W28" s="510">
        <f t="shared" ref="W28" si="11">+IF(V28&lt;1.5,1.5,V28)</f>
        <v>1.5</v>
      </c>
      <c r="X28" s="501">
        <f t="shared" si="4"/>
        <v>27.188366373346266</v>
      </c>
      <c r="Y28" s="507">
        <f t="shared" si="5"/>
        <v>1.0092790708804742</v>
      </c>
      <c r="Z28" s="511">
        <f t="shared" si="6"/>
        <v>0.28368009999999999</v>
      </c>
      <c r="AA28" s="512">
        <f t="shared" si="7"/>
        <v>0.06</v>
      </c>
      <c r="AB28" s="504">
        <f>VLOOKUP($AA28,Relaciones!$A$4:$E$106,2)</f>
        <v>0.47299999999999998</v>
      </c>
      <c r="AC28" s="504">
        <f>VLOOKUP($AA28,Relaciones!$A$4:$E$106,3)</f>
        <v>0.19600000000000001</v>
      </c>
      <c r="AD28" s="504">
        <f>VLOOKUP($AA28,Relaciones!$A$4:$E$106,4)</f>
        <v>0.48099999999999998</v>
      </c>
      <c r="AE28" s="505">
        <f>VLOOKUP($AA28,Relaciones!$A$4:$E$106,5)</f>
        <v>0.128</v>
      </c>
      <c r="AF28" s="503">
        <f t="shared" si="8"/>
        <v>0.48</v>
      </c>
      <c r="AG28" s="513" t="str">
        <f t="shared" si="9"/>
        <v>NO CUMPLE</v>
      </c>
      <c r="AH28" s="508">
        <f t="shared" ref="AH28" si="12">ROUND((1000*(R28/4*AD28)*L28/100),2)</f>
        <v>0.14000000000000001</v>
      </c>
      <c r="AI28" s="514" t="str">
        <f t="shared" ref="AI28" si="13">+IF(AH28&lt;0.1, "NO CUMPLE", "OK")</f>
        <v>OK</v>
      </c>
    </row>
    <row r="29" spans="1:35" s="333" customFormat="1" x14ac:dyDescent="0.25">
      <c r="A29" s="498"/>
      <c r="B29" s="341"/>
      <c r="C29" s="341"/>
      <c r="D29" s="342"/>
      <c r="E29" s="342"/>
      <c r="F29" s="343"/>
      <c r="G29" s="332"/>
      <c r="H29" s="332"/>
      <c r="I29" s="343"/>
      <c r="J29" s="332"/>
      <c r="K29" s="332"/>
      <c r="L29" s="343"/>
      <c r="M29" s="342"/>
      <c r="N29" s="343"/>
      <c r="O29" s="516"/>
      <c r="P29" s="342"/>
      <c r="Q29" s="343"/>
      <c r="R29" s="345"/>
      <c r="S29" s="338"/>
      <c r="T29" s="343"/>
      <c r="U29" s="343"/>
      <c r="V29" s="343"/>
      <c r="W29" s="343"/>
      <c r="X29" s="342"/>
      <c r="Y29" s="342"/>
      <c r="Z29" s="342"/>
      <c r="AA29" s="332"/>
      <c r="AB29" s="332"/>
      <c r="AC29" s="332"/>
      <c r="AD29" s="332"/>
      <c r="AE29" s="332"/>
      <c r="AF29" s="343"/>
      <c r="AG29" s="346"/>
      <c r="AH29" s="343"/>
      <c r="AI29" s="347"/>
    </row>
    <row r="30" spans="1:35" s="436" customFormat="1" ht="26.25" hidden="1" customHeight="1" thickBot="1" x14ac:dyDescent="0.3">
      <c r="A30" s="940" t="s">
        <v>1229</v>
      </c>
      <c r="B30" s="499" t="s">
        <v>1230</v>
      </c>
      <c r="C30" s="500" t="s">
        <v>1231</v>
      </c>
      <c r="D30" s="501">
        <v>5</v>
      </c>
      <c r="E30" s="502">
        <f>D30</f>
        <v>5</v>
      </c>
      <c r="F30" s="512">
        <v>1.2</v>
      </c>
      <c r="G30" s="504">
        <f>+H30-F30</f>
        <v>2.8019999999999996</v>
      </c>
      <c r="H30" s="505">
        <v>4.0019999999999998</v>
      </c>
      <c r="I30" s="506">
        <v>1.4</v>
      </c>
      <c r="J30" s="504">
        <f>+K30-I30</f>
        <v>2.5169999999999999</v>
      </c>
      <c r="K30" s="505">
        <v>3.9169999999999998</v>
      </c>
      <c r="L30" s="512">
        <v>0.5</v>
      </c>
      <c r="M30" s="507" t="s">
        <v>30</v>
      </c>
      <c r="N30" s="508">
        <v>8.9999999999999993E-3</v>
      </c>
      <c r="O30" s="515">
        <v>56.883000000000003</v>
      </c>
      <c r="P30" s="501">
        <v>200</v>
      </c>
      <c r="Q30" s="506">
        <f>VLOOKUP(P30,Data!A$24:F$35,3)</f>
        <v>185.2</v>
      </c>
      <c r="R30" s="523">
        <f t="shared" ref="R30:R35" si="14">+Q30/1000</f>
        <v>0.18519999999999998</v>
      </c>
      <c r="S30" s="509">
        <f t="shared" ref="S30:S35" si="15">+V30/1000</f>
        <v>1.3702898550724637E-4</v>
      </c>
      <c r="T30" s="522">
        <f>C22*E30</f>
        <v>0.13369565217391305</v>
      </c>
      <c r="U30" s="521">
        <f>+'CAUDALES NO DOMICILIARIOS'!C48</f>
        <v>3.3333333333333335E-3</v>
      </c>
      <c r="V30" s="519">
        <f t="shared" ref="V30:V31" si="16">T30+U30</f>
        <v>0.13702898550724638</v>
      </c>
      <c r="W30" s="510">
        <f t="shared" ref="W30:W35" si="17">+IF(V30&lt;1.5,1.5,V30)</f>
        <v>1.5</v>
      </c>
      <c r="X30" s="501">
        <f t="shared" ref="X30:X35" si="18">+Y30*(PI()*(R30^2)/4)*1000</f>
        <v>24.560894270768745</v>
      </c>
      <c r="Y30" s="507">
        <f t="shared" ref="Y30:Y35" si="19">(R30/4)^(2/3)*SQRT(L30/100)/0.01</f>
        <v>0.91174277296396844</v>
      </c>
      <c r="Z30" s="511">
        <f t="shared" ref="Z30:Z35" si="20">1000*L30/100*R30/4</f>
        <v>0.23149999999999998</v>
      </c>
      <c r="AA30" s="512">
        <f t="shared" ref="AA30:AA35" si="21">ROUND(W30/X30,2)</f>
        <v>0.06</v>
      </c>
      <c r="AB30" s="504">
        <f>VLOOKUP($AA30,Relaciones!$A$4:$E$106,2)</f>
        <v>0.47299999999999998</v>
      </c>
      <c r="AC30" s="504">
        <f>VLOOKUP($AA30,Relaciones!$A$4:$E$106,3)</f>
        <v>0.19600000000000001</v>
      </c>
      <c r="AD30" s="504">
        <f>VLOOKUP($AA30,Relaciones!$A$4:$E$106,4)</f>
        <v>0.48099999999999998</v>
      </c>
      <c r="AE30" s="505">
        <f>VLOOKUP($AA30,Relaciones!$A$4:$E$106,5)</f>
        <v>0.128</v>
      </c>
      <c r="AF30" s="503">
        <f t="shared" ref="AF30:AF35" si="22">ROUND(AB30*Y30,2)</f>
        <v>0.43</v>
      </c>
      <c r="AG30" s="513" t="str">
        <f t="shared" ref="AG30:AG35" si="23">+IF(AF30&lt;0.56,"NO CUMPLE","CUMPLE")</f>
        <v>NO CUMPLE</v>
      </c>
      <c r="AH30" s="508">
        <f t="shared" ref="AH30:AH35" si="24">ROUND((1000*(R30/4*AD30)*L30/100),2)</f>
        <v>0.11</v>
      </c>
      <c r="AI30" s="514" t="str">
        <f t="shared" ref="AI30:AI35" si="25">+IF(AH30&lt;0.1, "NO CUMPLE", "OK")</f>
        <v>OK</v>
      </c>
    </row>
    <row r="31" spans="1:35" s="436" customFormat="1" ht="15.75" hidden="1" customHeight="1" thickBot="1" x14ac:dyDescent="0.3">
      <c r="A31" s="941"/>
      <c r="B31" s="499" t="str">
        <f>+C30</f>
        <v>BZ 09</v>
      </c>
      <c r="C31" s="500" t="s">
        <v>1232</v>
      </c>
      <c r="D31" s="501">
        <v>8</v>
      </c>
      <c r="E31" s="502">
        <f>D31+E30</f>
        <v>13</v>
      </c>
      <c r="F31" s="512">
        <v>1.4</v>
      </c>
      <c r="G31" s="504">
        <f t="shared" ref="G31:G35" si="26">+H31-F31</f>
        <v>2.5169999999999999</v>
      </c>
      <c r="H31" s="505">
        <v>3.9169999999999998</v>
      </c>
      <c r="I31" s="506">
        <v>1.65</v>
      </c>
      <c r="J31" s="504">
        <f t="shared" ref="J31:J35" si="27">+K31-I31</f>
        <v>2.1800000000000002</v>
      </c>
      <c r="K31" s="505">
        <v>3.83</v>
      </c>
      <c r="L31" s="512">
        <v>0.59199999999999997</v>
      </c>
      <c r="M31" s="507" t="s">
        <v>30</v>
      </c>
      <c r="N31" s="508">
        <v>8.9999999999999993E-3</v>
      </c>
      <c r="O31" s="515">
        <v>56.883000000000003</v>
      </c>
      <c r="P31" s="501">
        <v>200</v>
      </c>
      <c r="Q31" s="506">
        <f>VLOOKUP(P31,Data!A$24:F$35,3)</f>
        <v>185.2</v>
      </c>
      <c r="R31" s="523">
        <f t="shared" si="14"/>
        <v>0.18519999999999998</v>
      </c>
      <c r="S31" s="509">
        <f t="shared" si="15"/>
        <v>3.5094202898550727E-4</v>
      </c>
      <c r="T31" s="522">
        <f>E31*$C$22</f>
        <v>0.34760869565217389</v>
      </c>
      <c r="U31" s="704">
        <f>+U30</f>
        <v>3.3333333333333335E-3</v>
      </c>
      <c r="V31" s="519">
        <f t="shared" si="16"/>
        <v>0.35094202898550725</v>
      </c>
      <c r="W31" s="510">
        <f t="shared" si="17"/>
        <v>1.5</v>
      </c>
      <c r="X31" s="501">
        <f t="shared" si="18"/>
        <v>26.725142327362434</v>
      </c>
      <c r="Y31" s="507">
        <f t="shared" si="19"/>
        <v>0.99208339504176735</v>
      </c>
      <c r="Z31" s="511">
        <f t="shared" si="20"/>
        <v>0.27409599999999995</v>
      </c>
      <c r="AA31" s="512">
        <f t="shared" si="21"/>
        <v>0.06</v>
      </c>
      <c r="AB31" s="504">
        <f>VLOOKUP($AA31,Relaciones!$A$4:$E$106,2)</f>
        <v>0.47299999999999998</v>
      </c>
      <c r="AC31" s="504">
        <f>VLOOKUP($AA31,Relaciones!$A$4:$E$106,3)</f>
        <v>0.19600000000000001</v>
      </c>
      <c r="AD31" s="504">
        <f>VLOOKUP($AA31,Relaciones!$A$4:$E$106,4)</f>
        <v>0.48099999999999998</v>
      </c>
      <c r="AE31" s="505">
        <f>VLOOKUP($AA31,Relaciones!$A$4:$E$106,5)</f>
        <v>0.128</v>
      </c>
      <c r="AF31" s="503">
        <f t="shared" si="22"/>
        <v>0.47</v>
      </c>
      <c r="AG31" s="513" t="str">
        <f t="shared" si="23"/>
        <v>NO CUMPLE</v>
      </c>
      <c r="AH31" s="508">
        <f t="shared" si="24"/>
        <v>0.13</v>
      </c>
      <c r="AI31" s="514" t="str">
        <f t="shared" si="25"/>
        <v>OK</v>
      </c>
    </row>
    <row r="32" spans="1:35" s="436" customFormat="1" ht="15.75" hidden="1" customHeight="1" thickBot="1" x14ac:dyDescent="0.3">
      <c r="A32" s="941"/>
      <c r="B32" s="499" t="str">
        <f>+C31</f>
        <v>BZ 10</v>
      </c>
      <c r="C32" s="500" t="s">
        <v>1233</v>
      </c>
      <c r="D32" s="501">
        <v>4</v>
      </c>
      <c r="E32" s="502">
        <f>D32+E31</f>
        <v>17</v>
      </c>
      <c r="F32" s="512">
        <v>1.65</v>
      </c>
      <c r="G32" s="504">
        <f t="shared" si="26"/>
        <v>2.1800000000000002</v>
      </c>
      <c r="H32" s="505">
        <v>3.83</v>
      </c>
      <c r="I32" s="506">
        <v>1.9</v>
      </c>
      <c r="J32" s="504">
        <f t="shared" si="27"/>
        <v>1.8440000000000003</v>
      </c>
      <c r="K32" s="505">
        <v>3.7440000000000002</v>
      </c>
      <c r="L32" s="512">
        <v>0.59199999999999997</v>
      </c>
      <c r="M32" s="507" t="s">
        <v>30</v>
      </c>
      <c r="N32" s="508">
        <v>8.9999999999999993E-3</v>
      </c>
      <c r="O32" s="515">
        <v>56.883000000000003</v>
      </c>
      <c r="P32" s="501">
        <v>200</v>
      </c>
      <c r="Q32" s="506">
        <f>VLOOKUP(P32,Data!A$24:F$35,3)</f>
        <v>185.2</v>
      </c>
      <c r="R32" s="523">
        <f t="shared" si="14"/>
        <v>0.18519999999999998</v>
      </c>
      <c r="S32" s="509">
        <f t="shared" si="15"/>
        <v>5.7189855072463771E-4</v>
      </c>
      <c r="T32" s="522">
        <f>E32*$C$22</f>
        <v>0.45456521739130434</v>
      </c>
      <c r="U32" s="521">
        <f>U31+'CAUDALES NO DOMICILIARIOS'!I48</f>
        <v>0.11733333333333332</v>
      </c>
      <c r="V32" s="519">
        <f>T32+U32</f>
        <v>0.57189855072463769</v>
      </c>
      <c r="W32" s="510">
        <f t="shared" si="17"/>
        <v>1.5</v>
      </c>
      <c r="X32" s="501">
        <f t="shared" si="18"/>
        <v>26.725142327362434</v>
      </c>
      <c r="Y32" s="507">
        <f t="shared" si="19"/>
        <v>0.99208339504176735</v>
      </c>
      <c r="Z32" s="511">
        <f t="shared" si="20"/>
        <v>0.27409599999999995</v>
      </c>
      <c r="AA32" s="512">
        <f t="shared" si="21"/>
        <v>0.06</v>
      </c>
      <c r="AB32" s="504">
        <f>VLOOKUP($AA32,Relaciones!$A$4:$E$106,2)</f>
        <v>0.47299999999999998</v>
      </c>
      <c r="AC32" s="504">
        <f>VLOOKUP($AA32,Relaciones!$A$4:$E$106,3)</f>
        <v>0.19600000000000001</v>
      </c>
      <c r="AD32" s="504">
        <f>VLOOKUP($AA32,Relaciones!$A$4:$E$106,4)</f>
        <v>0.48099999999999998</v>
      </c>
      <c r="AE32" s="505">
        <f>VLOOKUP($AA32,Relaciones!$A$4:$E$106,5)</f>
        <v>0.128</v>
      </c>
      <c r="AF32" s="503">
        <f t="shared" si="22"/>
        <v>0.47</v>
      </c>
      <c r="AG32" s="513" t="str">
        <f t="shared" si="23"/>
        <v>NO CUMPLE</v>
      </c>
      <c r="AH32" s="508">
        <f t="shared" si="24"/>
        <v>0.13</v>
      </c>
      <c r="AI32" s="514" t="str">
        <f t="shared" si="25"/>
        <v>OK</v>
      </c>
    </row>
    <row r="33" spans="1:36" s="436" customFormat="1" ht="15.75" hidden="1" customHeight="1" thickBot="1" x14ac:dyDescent="0.3">
      <c r="A33" s="941"/>
      <c r="B33" s="499" t="str">
        <f>+C32</f>
        <v>BZ 11</v>
      </c>
      <c r="C33" s="500" t="s">
        <v>1234</v>
      </c>
      <c r="D33" s="501">
        <v>5</v>
      </c>
      <c r="E33" s="502">
        <f>D33+E32</f>
        <v>22</v>
      </c>
      <c r="F33" s="512">
        <v>1.9</v>
      </c>
      <c r="G33" s="504">
        <f t="shared" si="26"/>
        <v>1.8440000000000003</v>
      </c>
      <c r="H33" s="505">
        <v>3.7440000000000002</v>
      </c>
      <c r="I33" s="506">
        <v>2.15</v>
      </c>
      <c r="J33" s="504">
        <f t="shared" si="27"/>
        <v>1.5070000000000001</v>
      </c>
      <c r="K33" s="505">
        <v>3.657</v>
      </c>
      <c r="L33" s="512">
        <v>0.59199999999999997</v>
      </c>
      <c r="M33" s="507" t="s">
        <v>30</v>
      </c>
      <c r="N33" s="508">
        <v>8.9999999999999993E-3</v>
      </c>
      <c r="O33" s="515">
        <v>56.883000000000003</v>
      </c>
      <c r="P33" s="501">
        <v>200</v>
      </c>
      <c r="Q33" s="506">
        <f>VLOOKUP(P33,Data!A$24:F$35,3)</f>
        <v>185.2</v>
      </c>
      <c r="R33" s="523">
        <f t="shared" si="14"/>
        <v>0.18519999999999998</v>
      </c>
      <c r="S33" s="509">
        <f t="shared" si="15"/>
        <v>1.0241127214170693E-3</v>
      </c>
      <c r="T33" s="522">
        <f>E33*$C$22</f>
        <v>0.58826086956521739</v>
      </c>
      <c r="U33" s="521">
        <f>+U32+'CAUDALES NO DOMICILIARIOS'!C63</f>
        <v>0.43585185185185182</v>
      </c>
      <c r="V33" s="519">
        <f t="shared" ref="V33" si="28">T33+U33</f>
        <v>1.0241127214170693</v>
      </c>
      <c r="W33" s="510">
        <f t="shared" si="17"/>
        <v>1.5</v>
      </c>
      <c r="X33" s="501">
        <f t="shared" si="18"/>
        <v>26.725142327362434</v>
      </c>
      <c r="Y33" s="507">
        <f t="shared" si="19"/>
        <v>0.99208339504176735</v>
      </c>
      <c r="Z33" s="511">
        <f t="shared" si="20"/>
        <v>0.27409599999999995</v>
      </c>
      <c r="AA33" s="512">
        <f t="shared" si="21"/>
        <v>0.06</v>
      </c>
      <c r="AB33" s="504">
        <f>VLOOKUP($AA33,Relaciones!$A$4:$E$106,2)</f>
        <v>0.47299999999999998</v>
      </c>
      <c r="AC33" s="504">
        <f>VLOOKUP($AA33,Relaciones!$A$4:$E$106,3)</f>
        <v>0.19600000000000001</v>
      </c>
      <c r="AD33" s="504">
        <f>VLOOKUP($AA33,Relaciones!$A$4:$E$106,4)</f>
        <v>0.48099999999999998</v>
      </c>
      <c r="AE33" s="505">
        <f>VLOOKUP($AA33,Relaciones!$A$4:$E$106,5)</f>
        <v>0.128</v>
      </c>
      <c r="AF33" s="503">
        <f t="shared" si="22"/>
        <v>0.47</v>
      </c>
      <c r="AG33" s="513" t="str">
        <f t="shared" si="23"/>
        <v>NO CUMPLE</v>
      </c>
      <c r="AH33" s="508">
        <f t="shared" si="24"/>
        <v>0.13</v>
      </c>
      <c r="AI33" s="514" t="str">
        <f t="shared" si="25"/>
        <v>OK</v>
      </c>
    </row>
    <row r="34" spans="1:36" s="436" customFormat="1" ht="15.75" hidden="1" customHeight="1" thickBot="1" x14ac:dyDescent="0.3">
      <c r="A34" s="941"/>
      <c r="B34" s="499" t="str">
        <f>+C33</f>
        <v>BZ 12</v>
      </c>
      <c r="C34" s="500" t="s">
        <v>1235</v>
      </c>
      <c r="D34" s="501">
        <v>10</v>
      </c>
      <c r="E34" s="502">
        <f>D34+E33</f>
        <v>32</v>
      </c>
      <c r="F34" s="512">
        <v>2.15</v>
      </c>
      <c r="G34" s="504">
        <f t="shared" si="26"/>
        <v>1.5070000000000001</v>
      </c>
      <c r="H34" s="505">
        <v>3.657</v>
      </c>
      <c r="I34" s="506">
        <v>2.35</v>
      </c>
      <c r="J34" s="504">
        <f t="shared" si="27"/>
        <v>1.2199999999999998</v>
      </c>
      <c r="K34" s="505">
        <v>3.57</v>
      </c>
      <c r="L34" s="512">
        <v>0.504</v>
      </c>
      <c r="M34" s="507" t="s">
        <v>30</v>
      </c>
      <c r="N34" s="508">
        <v>8.9999999999999993E-3</v>
      </c>
      <c r="O34" s="515">
        <v>56.883000000000003</v>
      </c>
      <c r="P34" s="501">
        <v>200</v>
      </c>
      <c r="Q34" s="506">
        <f>VLOOKUP(P34,Data!A$24:F$35,3)</f>
        <v>185.2</v>
      </c>
      <c r="R34" s="523">
        <f t="shared" si="14"/>
        <v>0.18519999999999998</v>
      </c>
      <c r="S34" s="509">
        <f t="shared" si="15"/>
        <v>1.2915040257648954E-3</v>
      </c>
      <c r="T34" s="522">
        <f>E34*$C$22</f>
        <v>0.85565217391304349</v>
      </c>
      <c r="U34" s="521">
        <f>+'CAUDALES NO DOMICILIARIOS'!C88+U33</f>
        <v>0.43585185185185182</v>
      </c>
      <c r="V34" s="519">
        <f>T34+U34</f>
        <v>1.2915040257648953</v>
      </c>
      <c r="W34" s="510">
        <f t="shared" si="17"/>
        <v>1.5</v>
      </c>
      <c r="X34" s="501">
        <f t="shared" si="18"/>
        <v>24.6589421427384</v>
      </c>
      <c r="Y34" s="507">
        <f t="shared" si="19"/>
        <v>0.91538247914434256</v>
      </c>
      <c r="Z34" s="511">
        <f t="shared" si="20"/>
        <v>0.23335199999999998</v>
      </c>
      <c r="AA34" s="512">
        <f t="shared" si="21"/>
        <v>0.06</v>
      </c>
      <c r="AB34" s="504">
        <f>VLOOKUP($AA34,Relaciones!$A$4:$E$106,2)</f>
        <v>0.47299999999999998</v>
      </c>
      <c r="AC34" s="504">
        <f>VLOOKUP($AA34,Relaciones!$A$4:$E$106,3)</f>
        <v>0.19600000000000001</v>
      </c>
      <c r="AD34" s="504">
        <f>VLOOKUP($AA34,Relaciones!$A$4:$E$106,4)</f>
        <v>0.48099999999999998</v>
      </c>
      <c r="AE34" s="505">
        <f>VLOOKUP($AA34,Relaciones!$A$4:$E$106,5)</f>
        <v>0.128</v>
      </c>
      <c r="AF34" s="503">
        <f t="shared" si="22"/>
        <v>0.43</v>
      </c>
      <c r="AG34" s="513" t="str">
        <f t="shared" si="23"/>
        <v>NO CUMPLE</v>
      </c>
      <c r="AH34" s="508">
        <f t="shared" si="24"/>
        <v>0.11</v>
      </c>
      <c r="AI34" s="514" t="str">
        <f t="shared" si="25"/>
        <v>OK</v>
      </c>
    </row>
    <row r="35" spans="1:36" s="436" customFormat="1" ht="15.75" hidden="1" customHeight="1" thickBot="1" x14ac:dyDescent="0.3">
      <c r="A35" s="942"/>
      <c r="B35" s="499" t="str">
        <f>+C34</f>
        <v>BZ 13</v>
      </c>
      <c r="C35" s="500" t="s">
        <v>1237</v>
      </c>
      <c r="D35" s="501">
        <v>0</v>
      </c>
      <c r="E35" s="502">
        <f>D35+E34</f>
        <v>32</v>
      </c>
      <c r="F35" s="512">
        <v>2.35</v>
      </c>
      <c r="G35" s="504">
        <f t="shared" si="26"/>
        <v>1.2199999999999998</v>
      </c>
      <c r="H35" s="505">
        <v>3.57</v>
      </c>
      <c r="I35" s="518">
        <v>2.5</v>
      </c>
      <c r="J35" s="504">
        <f t="shared" si="27"/>
        <v>1.1280000000000001</v>
      </c>
      <c r="K35" s="505">
        <v>3.6280000000000001</v>
      </c>
      <c r="L35" s="512">
        <v>0.58299999999999996</v>
      </c>
      <c r="M35" s="507" t="s">
        <v>30</v>
      </c>
      <c r="N35" s="508">
        <v>8.9999999999999993E-3</v>
      </c>
      <c r="O35" s="515">
        <v>15.927</v>
      </c>
      <c r="P35" s="501">
        <v>200</v>
      </c>
      <c r="Q35" s="506">
        <f>VLOOKUP(P35,Data!A$24:F$35,3)</f>
        <v>185.2</v>
      </c>
      <c r="R35" s="523">
        <f t="shared" si="14"/>
        <v>0.18519999999999998</v>
      </c>
      <c r="S35" s="509">
        <f t="shared" si="15"/>
        <v>1.2915040257648954E-3</v>
      </c>
      <c r="T35" s="522">
        <f>E35*$C$22</f>
        <v>0.85565217391304349</v>
      </c>
      <c r="U35" s="521">
        <f>+U34</f>
        <v>0.43585185185185182</v>
      </c>
      <c r="V35" s="519">
        <f>T35+U35</f>
        <v>1.2915040257648953</v>
      </c>
      <c r="W35" s="510">
        <f t="shared" si="17"/>
        <v>1.5</v>
      </c>
      <c r="X35" s="501">
        <f t="shared" si="18"/>
        <v>26.521217108664924</v>
      </c>
      <c r="Y35" s="507">
        <f t="shared" si="19"/>
        <v>0.98451333906893446</v>
      </c>
      <c r="Z35" s="511">
        <f t="shared" si="20"/>
        <v>0.26992899999999997</v>
      </c>
      <c r="AA35" s="512">
        <f t="shared" si="21"/>
        <v>0.06</v>
      </c>
      <c r="AB35" s="504">
        <f>VLOOKUP($AA35,Relaciones!$A$4:$E$106,2)</f>
        <v>0.47299999999999998</v>
      </c>
      <c r="AC35" s="504">
        <f>VLOOKUP($AA35,Relaciones!$A$4:$E$106,3)</f>
        <v>0.19600000000000001</v>
      </c>
      <c r="AD35" s="504">
        <f>VLOOKUP($AA35,Relaciones!$A$4:$E$106,4)</f>
        <v>0.48099999999999998</v>
      </c>
      <c r="AE35" s="505">
        <f>VLOOKUP($AA35,Relaciones!$A$4:$E$106,5)</f>
        <v>0.128</v>
      </c>
      <c r="AF35" s="503">
        <f t="shared" si="22"/>
        <v>0.47</v>
      </c>
      <c r="AG35" s="513" t="str">
        <f t="shared" si="23"/>
        <v>NO CUMPLE</v>
      </c>
      <c r="AH35" s="508">
        <f t="shared" si="24"/>
        <v>0.13</v>
      </c>
      <c r="AI35" s="514" t="str">
        <f t="shared" si="25"/>
        <v>OK</v>
      </c>
    </row>
    <row r="36" spans="1:36" s="333" customFormat="1" hidden="1" x14ac:dyDescent="0.25">
      <c r="A36" s="498"/>
      <c r="B36" s="341"/>
      <c r="C36" s="341"/>
      <c r="D36" s="342"/>
      <c r="E36" s="342"/>
      <c r="F36" s="343"/>
      <c r="G36" s="332"/>
      <c r="H36" s="332"/>
      <c r="I36" s="343"/>
      <c r="J36" s="332"/>
      <c r="K36" s="332"/>
      <c r="L36" s="343"/>
      <c r="M36" s="610" t="s">
        <v>1295</v>
      </c>
      <c r="N36" s="611"/>
      <c r="O36" s="612">
        <f>SUM(O27:O35)</f>
        <v>394.71199999999999</v>
      </c>
      <c r="P36" s="342"/>
      <c r="Q36" s="343"/>
      <c r="R36" s="345"/>
      <c r="S36" s="338"/>
      <c r="T36" s="343"/>
      <c r="U36" s="343"/>
      <c r="V36" s="343"/>
      <c r="W36" s="343"/>
      <c r="X36" s="342"/>
      <c r="Y36" s="342"/>
      <c r="Z36" s="342"/>
      <c r="AA36" s="332"/>
      <c r="AB36" s="332"/>
      <c r="AC36" s="332"/>
      <c r="AD36" s="332"/>
      <c r="AE36" s="332"/>
      <c r="AF36" s="343"/>
      <c r="AG36" s="346"/>
      <c r="AH36" s="343"/>
      <c r="AI36" s="347"/>
    </row>
    <row r="37" spans="1:36" s="333" customFormat="1" x14ac:dyDescent="0.25">
      <c r="A37" s="498"/>
      <c r="B37" s="341"/>
      <c r="C37" s="341"/>
      <c r="D37" s="342"/>
      <c r="E37" s="342"/>
      <c r="F37" s="343"/>
      <c r="G37" s="332"/>
      <c r="H37" s="332"/>
      <c r="I37" s="343"/>
      <c r="J37" s="332"/>
      <c r="K37" s="332"/>
      <c r="L37" s="343"/>
      <c r="M37" s="342"/>
      <c r="N37" s="343"/>
      <c r="O37" s="516"/>
      <c r="P37" s="342"/>
      <c r="Q37" s="343"/>
      <c r="R37" s="345"/>
      <c r="S37" s="338"/>
      <c r="T37" s="343"/>
      <c r="U37" s="343"/>
      <c r="V37" s="343"/>
      <c r="W37" s="343"/>
      <c r="X37" s="342"/>
      <c r="Y37" s="342"/>
      <c r="Z37" s="342"/>
      <c r="AA37" s="332"/>
      <c r="AB37" s="332"/>
      <c r="AC37" s="332"/>
      <c r="AD37" s="332"/>
      <c r="AE37" s="332"/>
      <c r="AF37" s="343"/>
      <c r="AG37" s="346"/>
      <c r="AH37" s="343"/>
      <c r="AI37" s="347"/>
    </row>
    <row r="38" spans="1:36" s="100" customFormat="1" ht="15" customHeight="1" x14ac:dyDescent="0.25">
      <c r="A38" s="38"/>
      <c r="B38" s="38"/>
      <c r="C38" s="38"/>
      <c r="D38" s="38"/>
      <c r="E38" s="61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62"/>
      <c r="R38" s="62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4"/>
    </row>
    <row r="39" spans="1:36" s="100" customFormat="1" ht="15" customHeight="1" x14ac:dyDescent="0.25">
      <c r="A39" s="38"/>
      <c r="B39" s="38"/>
      <c r="C39" s="38"/>
      <c r="D39" s="38"/>
      <c r="E39" s="61" t="e">
        <f>E35+#REF!</f>
        <v>#REF!</v>
      </c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62"/>
      <c r="R39" s="62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4"/>
    </row>
    <row r="40" spans="1:36" s="100" customFormat="1" ht="15" customHeight="1" x14ac:dyDescent="0.25">
      <c r="A40" s="38"/>
      <c r="B40" s="38"/>
      <c r="C40" s="38"/>
      <c r="D40" s="38"/>
      <c r="E40" s="61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62"/>
      <c r="R40" s="62"/>
      <c r="S40" s="38"/>
      <c r="T40" s="38"/>
      <c r="U40" s="61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4"/>
    </row>
    <row r="41" spans="1:36" s="100" customFormat="1" ht="15" customHeight="1" x14ac:dyDescent="0.25">
      <c r="A41" s="38"/>
      <c r="B41" s="38"/>
      <c r="C41" s="38"/>
      <c r="D41" s="38"/>
      <c r="E41" s="61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62"/>
      <c r="R41" s="62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4"/>
    </row>
    <row r="42" spans="1:36" s="100" customFormat="1" ht="15" customHeight="1" x14ac:dyDescent="0.25">
      <c r="A42" s="38"/>
      <c r="B42" s="38"/>
      <c r="C42" s="38"/>
      <c r="D42" s="38"/>
      <c r="E42" s="61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62"/>
      <c r="R42" s="62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4"/>
    </row>
    <row r="43" spans="1:36" s="100" customFormat="1" ht="15" customHeight="1" x14ac:dyDescent="0.25">
      <c r="A43" s="38"/>
      <c r="B43" s="38"/>
      <c r="C43" s="38"/>
      <c r="D43" s="38"/>
      <c r="E43" s="61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62"/>
      <c r="R43" s="62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4"/>
      <c r="AJ43" s="101"/>
    </row>
    <row r="44" spans="1:36" s="473" customFormat="1" ht="15" customHeight="1" x14ac:dyDescent="0.25">
      <c r="A44" s="38"/>
      <c r="B44" s="38"/>
      <c r="C44" s="38"/>
      <c r="D44" s="38"/>
      <c r="E44" s="61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62"/>
      <c r="R44" s="62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4"/>
    </row>
    <row r="45" spans="1:36" s="100" customFormat="1" ht="15" customHeight="1" x14ac:dyDescent="0.25">
      <c r="A45" s="38"/>
      <c r="B45" s="38"/>
      <c r="C45" s="38"/>
      <c r="D45" s="38"/>
      <c r="E45" s="61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62"/>
      <c r="R45" s="62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4"/>
    </row>
    <row r="46" spans="1:36" s="100" customFormat="1" ht="12.75" customHeight="1" x14ac:dyDescent="0.25">
      <c r="A46" s="38"/>
      <c r="B46" s="38"/>
      <c r="C46" s="38"/>
      <c r="D46" s="38"/>
      <c r="E46" s="61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62"/>
      <c r="R46" s="62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4"/>
    </row>
    <row r="47" spans="1:36" s="100" customFormat="1" ht="12.75" customHeight="1" x14ac:dyDescent="0.25">
      <c r="A47" s="38"/>
      <c r="B47" s="38"/>
      <c r="C47" s="38"/>
      <c r="D47" s="38"/>
      <c r="E47" s="61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62"/>
      <c r="R47" s="62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4"/>
    </row>
    <row r="48" spans="1:36" s="100" customFormat="1" ht="15" customHeight="1" x14ac:dyDescent="0.25">
      <c r="A48" s="38"/>
      <c r="B48" s="38"/>
      <c r="C48" s="38"/>
      <c r="D48" s="38"/>
      <c r="E48" s="61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62"/>
      <c r="R48" s="62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4"/>
    </row>
    <row r="49" spans="1:35" s="100" customFormat="1" ht="15.75" customHeight="1" x14ac:dyDescent="0.25">
      <c r="A49" s="38"/>
      <c r="B49" s="38"/>
      <c r="C49" s="38"/>
      <c r="D49" s="38"/>
      <c r="E49" s="61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62"/>
      <c r="R49" s="62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4"/>
    </row>
    <row r="50" spans="1:35" s="100" customFormat="1" ht="12.75" customHeight="1" x14ac:dyDescent="0.25">
      <c r="A50" s="38"/>
      <c r="B50" s="38"/>
      <c r="C50" s="38"/>
      <c r="D50" s="38"/>
      <c r="E50" s="61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62"/>
      <c r="R50" s="62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4"/>
    </row>
    <row r="51" spans="1:35" s="100" customFormat="1" ht="15" customHeight="1" x14ac:dyDescent="0.25">
      <c r="A51" s="38"/>
      <c r="B51" s="38"/>
      <c r="C51" s="38"/>
      <c r="D51" s="38"/>
      <c r="E51" s="61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62"/>
      <c r="R51" s="62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4"/>
    </row>
    <row r="52" spans="1:35" s="100" customFormat="1" ht="15" customHeight="1" x14ac:dyDescent="0.25">
      <c r="A52" s="38"/>
      <c r="B52" s="38"/>
      <c r="C52" s="38"/>
      <c r="D52" s="38"/>
      <c r="E52" s="61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62"/>
      <c r="R52" s="62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4"/>
    </row>
    <row r="53" spans="1:35" s="100" customFormat="1" ht="15" customHeight="1" x14ac:dyDescent="0.25">
      <c r="A53" s="38"/>
      <c r="B53" s="38"/>
      <c r="C53" s="38"/>
      <c r="D53" s="38"/>
      <c r="E53" s="61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62"/>
      <c r="R53" s="62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4"/>
    </row>
    <row r="54" spans="1:35" s="100" customFormat="1" ht="15" customHeight="1" x14ac:dyDescent="0.25">
      <c r="A54" s="38"/>
      <c r="B54" s="38"/>
      <c r="C54" s="38"/>
      <c r="D54" s="38"/>
      <c r="E54" s="61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62"/>
      <c r="R54" s="62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4"/>
    </row>
    <row r="55" spans="1:35" s="100" customFormat="1" ht="15" customHeight="1" x14ac:dyDescent="0.25">
      <c r="A55" s="38"/>
      <c r="B55" s="38"/>
      <c r="C55" s="38"/>
      <c r="D55" s="38"/>
      <c r="E55" s="61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62"/>
      <c r="R55" s="62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4"/>
    </row>
    <row r="56" spans="1:35" s="100" customFormat="1" ht="15" customHeight="1" x14ac:dyDescent="0.25">
      <c r="A56" s="38"/>
      <c r="B56" s="38"/>
      <c r="C56" s="38"/>
      <c r="D56" s="38"/>
      <c r="E56" s="61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62"/>
      <c r="R56" s="62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4"/>
    </row>
    <row r="57" spans="1:35" s="100" customFormat="1" ht="15" customHeight="1" x14ac:dyDescent="0.25">
      <c r="A57" s="38"/>
      <c r="B57" s="38"/>
      <c r="C57" s="38"/>
      <c r="D57" s="38"/>
      <c r="E57" s="61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62"/>
      <c r="R57" s="62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4"/>
    </row>
    <row r="58" spans="1:35" s="100" customFormat="1" ht="15" customHeight="1" x14ac:dyDescent="0.25">
      <c r="A58" s="38"/>
      <c r="B58" s="38"/>
      <c r="C58" s="38"/>
      <c r="D58" s="38"/>
      <c r="E58" s="61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62"/>
      <c r="R58" s="62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4"/>
    </row>
    <row r="59" spans="1:35" s="100" customFormat="1" ht="12.75" customHeight="1" x14ac:dyDescent="0.25">
      <c r="A59" s="38"/>
      <c r="B59" s="38"/>
      <c r="C59" s="38"/>
      <c r="D59" s="38"/>
      <c r="E59" s="61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62"/>
      <c r="R59" s="62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4"/>
    </row>
    <row r="60" spans="1:35" s="100" customFormat="1" ht="15" customHeight="1" x14ac:dyDescent="0.25">
      <c r="A60" s="38"/>
      <c r="B60" s="38"/>
      <c r="C60" s="38"/>
      <c r="D60" s="38"/>
      <c r="E60" s="61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62"/>
      <c r="R60" s="62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4"/>
    </row>
    <row r="61" spans="1:35" s="333" customFormat="1" ht="15" customHeight="1" x14ac:dyDescent="0.25">
      <c r="A61" s="38"/>
      <c r="B61" s="38"/>
      <c r="C61" s="38"/>
      <c r="D61" s="38"/>
      <c r="E61" s="61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62"/>
      <c r="R61" s="62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4"/>
    </row>
    <row r="62" spans="1:35" s="333" customFormat="1" ht="15" customHeight="1" x14ac:dyDescent="0.25">
      <c r="A62" s="38"/>
      <c r="B62" s="38"/>
      <c r="C62" s="38"/>
      <c r="D62" s="38"/>
      <c r="E62" s="61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62"/>
      <c r="R62" s="62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4"/>
    </row>
    <row r="63" spans="1:35" ht="12.75" customHeight="1" x14ac:dyDescent="0.25"/>
  </sheetData>
  <mergeCells count="48">
    <mergeCell ref="X24:AE24"/>
    <mergeCell ref="AF24:AI24"/>
    <mergeCell ref="A27:A28"/>
    <mergeCell ref="A30:A35"/>
    <mergeCell ref="D24:E24"/>
    <mergeCell ref="F24:H24"/>
    <mergeCell ref="I24:K24"/>
    <mergeCell ref="L24:O24"/>
    <mergeCell ref="P24:R24"/>
    <mergeCell ref="S24:W24"/>
    <mergeCell ref="A19:B19"/>
    <mergeCell ref="A20:B20"/>
    <mergeCell ref="A21:B21"/>
    <mergeCell ref="A22:B22"/>
    <mergeCell ref="A24:A25"/>
    <mergeCell ref="B24:C25"/>
    <mergeCell ref="A18:B18"/>
    <mergeCell ref="A9:B9"/>
    <mergeCell ref="I9:J9"/>
    <mergeCell ref="O9:P9"/>
    <mergeCell ref="A10:B10"/>
    <mergeCell ref="A11:B11"/>
    <mergeCell ref="A12:B12"/>
    <mergeCell ref="A13:B13"/>
    <mergeCell ref="A14:B14"/>
    <mergeCell ref="A15:B15"/>
    <mergeCell ref="A16:B16"/>
    <mergeCell ref="A17:B17"/>
    <mergeCell ref="A7:B7"/>
    <mergeCell ref="I7:J7"/>
    <mergeCell ref="O7:P7"/>
    <mergeCell ref="A8:B8"/>
    <mergeCell ref="I8:J8"/>
    <mergeCell ref="O8:P8"/>
    <mergeCell ref="A5:B5"/>
    <mergeCell ref="I5:J5"/>
    <mergeCell ref="O5:P5"/>
    <mergeCell ref="A6:B6"/>
    <mergeCell ref="I6:J6"/>
    <mergeCell ref="O6:P6"/>
    <mergeCell ref="A4:B4"/>
    <mergeCell ref="I4:J4"/>
    <mergeCell ref="O4:P4"/>
    <mergeCell ref="A1:AI1"/>
    <mergeCell ref="A2:D2"/>
    <mergeCell ref="A3:B3"/>
    <mergeCell ref="I3:J3"/>
    <mergeCell ref="O3:P3"/>
  </mergeCells>
  <printOptions horizontalCentered="1"/>
  <pageMargins left="0" right="0" top="0.39370078740157483" bottom="0.39370078740157483" header="0" footer="0"/>
  <pageSetup paperSize="8" scale="72" orientation="landscape" verticalDpi="300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Data!$B$24:$B$35</xm:f>
          </x14:formula1>
          <xm:sqref>P26:P37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55"/>
  <sheetViews>
    <sheetView view="pageBreakPreview" zoomScaleNormal="90" zoomScaleSheetLayoutView="100" zoomScalePageLayoutView="90" workbookViewId="0">
      <selection activeCell="A18" sqref="A18"/>
    </sheetView>
  </sheetViews>
  <sheetFormatPr baseColWidth="10" defaultColWidth="10.85546875" defaultRowHeight="12.75" x14ac:dyDescent="0.25"/>
  <cols>
    <col min="1" max="1" width="12.42578125" style="38" customWidth="1"/>
    <col min="2" max="3" width="9.42578125" style="38" customWidth="1"/>
    <col min="4" max="4" width="11.42578125" style="38" customWidth="1"/>
    <col min="5" max="5" width="9.42578125" style="61" customWidth="1"/>
    <col min="6" max="6" width="9.85546875" style="38" bestFit="1" customWidth="1"/>
    <col min="7" max="7" width="9.42578125" style="38" bestFit="1" customWidth="1"/>
    <col min="8" max="8" width="8.28515625" style="38" bestFit="1" customWidth="1"/>
    <col min="9" max="16384" width="10.85546875" style="38"/>
  </cols>
  <sheetData>
    <row r="1" spans="1:8" ht="38.25" customHeight="1" x14ac:dyDescent="0.25">
      <c r="A1" s="952" t="s">
        <v>1180</v>
      </c>
      <c r="B1" s="952"/>
      <c r="C1" s="952"/>
      <c r="D1" s="952"/>
      <c r="E1" s="952"/>
      <c r="F1" s="952"/>
      <c r="G1" s="952"/>
      <c r="H1" s="952"/>
    </row>
    <row r="2" spans="1:8" ht="18" x14ac:dyDescent="0.25">
      <c r="A2" s="451"/>
      <c r="B2" s="451"/>
      <c r="C2" s="451"/>
      <c r="D2" s="451"/>
      <c r="E2" s="451"/>
      <c r="F2" s="451"/>
      <c r="G2" s="451"/>
      <c r="H2" s="451"/>
    </row>
    <row r="3" spans="1:8" x14ac:dyDescent="0.25">
      <c r="A3" s="453" t="s">
        <v>1181</v>
      </c>
      <c r="B3" s="34"/>
      <c r="C3" s="34"/>
      <c r="D3" s="34"/>
      <c r="E3" s="34"/>
      <c r="F3" s="34"/>
      <c r="G3" s="34"/>
      <c r="H3" s="34"/>
    </row>
    <row r="4" spans="1:8" s="454" customFormat="1" x14ac:dyDescent="0.25">
      <c r="A4" s="452"/>
      <c r="B4" s="452"/>
      <c r="C4" s="452"/>
      <c r="D4" s="452"/>
      <c r="E4" s="452"/>
      <c r="F4" s="452"/>
      <c r="G4" s="452"/>
      <c r="H4" s="452"/>
    </row>
    <row r="5" spans="1:8" s="454" customFormat="1" x14ac:dyDescent="0.25">
      <c r="A5" s="455" t="s">
        <v>1182</v>
      </c>
      <c r="B5" s="452"/>
      <c r="C5" s="452"/>
      <c r="D5" s="452"/>
      <c r="E5" s="452"/>
      <c r="F5" s="452"/>
      <c r="G5" s="452"/>
      <c r="H5" s="452"/>
    </row>
    <row r="6" spans="1:8" s="454" customFormat="1" x14ac:dyDescent="0.25">
      <c r="A6" s="452"/>
      <c r="B6" s="452"/>
      <c r="C6" s="452"/>
      <c r="D6" s="452"/>
      <c r="E6" s="452"/>
      <c r="F6" s="452"/>
      <c r="G6" s="452"/>
      <c r="H6" s="452"/>
    </row>
    <row r="7" spans="1:8" s="454" customFormat="1" ht="24.75" customHeight="1" x14ac:dyDescent="0.25">
      <c r="A7" s="953" t="s">
        <v>1183</v>
      </c>
      <c r="B7" s="953"/>
      <c r="C7" s="953"/>
      <c r="D7" s="953"/>
      <c r="E7" s="953"/>
      <c r="F7" s="953"/>
      <c r="G7" s="953"/>
      <c r="H7" s="953"/>
    </row>
    <row r="8" spans="1:8" s="454" customFormat="1" ht="36.75" customHeight="1" x14ac:dyDescent="0.25">
      <c r="A8" s="953" t="s">
        <v>1211</v>
      </c>
      <c r="B8" s="953"/>
      <c r="C8" s="953"/>
      <c r="D8" s="953"/>
      <c r="E8" s="953"/>
      <c r="F8" s="953"/>
      <c r="G8" s="953"/>
      <c r="H8" s="953"/>
    </row>
    <row r="9" spans="1:8" s="454" customFormat="1" x14ac:dyDescent="0.25">
      <c r="A9" s="452"/>
      <c r="B9" s="452"/>
      <c r="C9" s="452"/>
      <c r="D9" s="452"/>
      <c r="E9" s="452"/>
      <c r="F9" s="452"/>
      <c r="G9" s="452"/>
      <c r="H9" s="452"/>
    </row>
    <row r="10" spans="1:8" s="454" customFormat="1" x14ac:dyDescent="0.25">
      <c r="A10" s="457" t="s">
        <v>1184</v>
      </c>
      <c r="B10" s="452"/>
      <c r="C10" s="452"/>
      <c r="D10" s="452"/>
      <c r="E10" s="452"/>
      <c r="F10" s="452"/>
      <c r="G10" s="452"/>
      <c r="H10" s="452"/>
    </row>
    <row r="11" spans="1:8" s="454" customFormat="1" x14ac:dyDescent="0.25">
      <c r="A11" s="452"/>
      <c r="B11" s="452"/>
      <c r="C11" s="452"/>
      <c r="D11" s="452"/>
      <c r="E11" s="452"/>
      <c r="F11" s="452"/>
      <c r="G11" s="452"/>
      <c r="H11" s="452"/>
    </row>
    <row r="12" spans="1:8" s="454" customFormat="1" x14ac:dyDescent="0.25">
      <c r="A12" s="457" t="s">
        <v>1190</v>
      </c>
      <c r="B12" s="452"/>
      <c r="C12" s="452"/>
      <c r="D12" s="452"/>
      <c r="E12" s="452"/>
      <c r="F12" s="452"/>
      <c r="G12" s="452"/>
      <c r="H12" s="452"/>
    </row>
    <row r="13" spans="1:8" s="454" customFormat="1" x14ac:dyDescent="0.25">
      <c r="B13" s="458">
        <f>0.7*167.79</f>
        <v>117.45299999999999</v>
      </c>
      <c r="C13" s="454" t="s">
        <v>1185</v>
      </c>
      <c r="D13" s="452"/>
      <c r="E13" s="452"/>
      <c r="F13" s="452"/>
      <c r="G13" s="452"/>
      <c r="H13" s="452"/>
    </row>
    <row r="14" spans="1:8" s="454" customFormat="1" x14ac:dyDescent="0.25">
      <c r="A14" s="452"/>
      <c r="B14" s="452"/>
      <c r="C14" s="452"/>
      <c r="D14" s="452"/>
      <c r="E14" s="452"/>
      <c r="F14" s="452"/>
      <c r="G14" s="452"/>
      <c r="H14" s="452"/>
    </row>
    <row r="15" spans="1:8" s="454" customFormat="1" ht="15.75" x14ac:dyDescent="0.25">
      <c r="A15" s="457" t="s">
        <v>1186</v>
      </c>
      <c r="B15" s="452"/>
      <c r="C15" s="452"/>
      <c r="D15" s="452"/>
      <c r="E15" s="452"/>
      <c r="F15" s="452"/>
      <c r="G15" s="452"/>
      <c r="H15" s="452"/>
    </row>
    <row r="16" spans="1:8" s="454" customFormat="1" ht="15.75" x14ac:dyDescent="0.25">
      <c r="A16" s="456" t="s">
        <v>1189</v>
      </c>
      <c r="B16" s="452"/>
      <c r="C16" s="452"/>
      <c r="D16" s="452"/>
      <c r="E16" s="452"/>
      <c r="F16" s="452"/>
      <c r="G16" s="452"/>
      <c r="H16" s="452"/>
    </row>
    <row r="17" spans="1:8" s="454" customFormat="1" x14ac:dyDescent="0.25">
      <c r="A17" s="456"/>
      <c r="B17" s="452"/>
      <c r="C17" s="452"/>
      <c r="D17" s="452"/>
      <c r="E17" s="452"/>
      <c r="F17" s="452"/>
      <c r="G17" s="452"/>
      <c r="H17" s="452"/>
    </row>
    <row r="18" spans="1:8" s="454" customFormat="1" ht="15.75" x14ac:dyDescent="0.25">
      <c r="A18" s="457" t="s">
        <v>1187</v>
      </c>
      <c r="B18" s="452"/>
      <c r="C18" s="452"/>
      <c r="D18" s="452"/>
      <c r="E18" s="452"/>
      <c r="F18" s="452"/>
      <c r="G18" s="452"/>
      <c r="H18" s="452"/>
    </row>
    <row r="19" spans="1:8" s="454" customFormat="1" ht="15.75" x14ac:dyDescent="0.25">
      <c r="A19" s="456" t="s">
        <v>1188</v>
      </c>
      <c r="B19" s="452"/>
      <c r="C19" s="452"/>
      <c r="D19" s="452"/>
      <c r="E19" s="452"/>
      <c r="F19" s="452"/>
      <c r="G19" s="452"/>
      <c r="H19" s="452"/>
    </row>
    <row r="20" spans="1:8" s="454" customFormat="1" x14ac:dyDescent="0.25">
      <c r="A20" s="459"/>
      <c r="B20" s="458">
        <f>0.8*B13</f>
        <v>93.962400000000002</v>
      </c>
      <c r="C20" s="452" t="s">
        <v>1086</v>
      </c>
      <c r="D20" s="452"/>
      <c r="E20" s="460"/>
      <c r="F20" s="452"/>
      <c r="G20" s="452"/>
      <c r="H20" s="452"/>
    </row>
    <row r="21" spans="1:8" s="454" customFormat="1" x14ac:dyDescent="0.25">
      <c r="A21" s="459"/>
      <c r="B21" s="458"/>
      <c r="C21" s="452"/>
      <c r="D21" s="452"/>
      <c r="E21" s="460"/>
      <c r="F21" s="452"/>
      <c r="G21" s="452"/>
      <c r="H21" s="452"/>
    </row>
    <row r="22" spans="1:8" s="454" customFormat="1" x14ac:dyDescent="0.25">
      <c r="A22" s="459"/>
      <c r="B22" s="458"/>
      <c r="C22" s="452"/>
      <c r="D22" s="452"/>
      <c r="E22" s="460"/>
      <c r="F22" s="452"/>
      <c r="G22" s="452"/>
      <c r="H22" s="452"/>
    </row>
    <row r="23" spans="1:8" s="454" customFormat="1" x14ac:dyDescent="0.25">
      <c r="A23" s="459"/>
      <c r="B23" s="458"/>
      <c r="C23" s="452"/>
      <c r="D23" s="452"/>
      <c r="E23" s="460"/>
      <c r="F23" s="452"/>
      <c r="G23" s="452"/>
      <c r="H23" s="452"/>
    </row>
    <row r="24" spans="1:8" s="454" customFormat="1" x14ac:dyDescent="0.25">
      <c r="A24" s="459"/>
      <c r="B24" s="458"/>
      <c r="C24" s="452"/>
      <c r="D24" s="452"/>
      <c r="E24" s="460"/>
      <c r="F24" s="452"/>
      <c r="G24" s="452"/>
      <c r="H24" s="452"/>
    </row>
    <row r="25" spans="1:8" s="454" customFormat="1" x14ac:dyDescent="0.25">
      <c r="A25" s="459"/>
      <c r="B25" s="458"/>
      <c r="C25" s="452"/>
      <c r="D25" s="452"/>
      <c r="E25" s="460"/>
      <c r="F25" s="452"/>
      <c r="G25" s="452"/>
      <c r="H25" s="452"/>
    </row>
    <row r="26" spans="1:8" s="454" customFormat="1" x14ac:dyDescent="0.25">
      <c r="A26" s="459"/>
      <c r="B26" s="458"/>
      <c r="C26" s="452"/>
      <c r="D26" s="452"/>
      <c r="E26" s="460"/>
      <c r="F26" s="452"/>
      <c r="G26" s="452"/>
      <c r="H26" s="452"/>
    </row>
    <row r="27" spans="1:8" s="454" customFormat="1" x14ac:dyDescent="0.25">
      <c r="A27" s="459"/>
      <c r="B27" s="458"/>
      <c r="C27" s="452"/>
      <c r="D27" s="452"/>
      <c r="E27" s="460"/>
      <c r="F27" s="452"/>
      <c r="G27" s="452"/>
      <c r="H27" s="452"/>
    </row>
    <row r="28" spans="1:8" s="454" customFormat="1" x14ac:dyDescent="0.25">
      <c r="A28" s="459"/>
      <c r="B28" s="458"/>
      <c r="C28" s="452"/>
      <c r="D28" s="452"/>
      <c r="E28" s="460"/>
      <c r="F28" s="452"/>
      <c r="G28" s="452"/>
      <c r="H28" s="452"/>
    </row>
    <row r="29" spans="1:8" s="454" customFormat="1" x14ac:dyDescent="0.25">
      <c r="A29" s="459"/>
      <c r="B29" s="458"/>
      <c r="C29" s="452"/>
      <c r="D29" s="452"/>
      <c r="E29" s="460"/>
      <c r="F29" s="452"/>
      <c r="G29" s="452"/>
      <c r="H29" s="452"/>
    </row>
    <row r="30" spans="1:8" s="454" customFormat="1" x14ac:dyDescent="0.25">
      <c r="A30" s="459"/>
      <c r="B30" s="458"/>
      <c r="C30" s="452"/>
      <c r="D30" s="452"/>
      <c r="E30" s="460"/>
      <c r="F30" s="452"/>
      <c r="G30" s="452"/>
      <c r="H30" s="452"/>
    </row>
    <row r="31" spans="1:8" s="454" customFormat="1" x14ac:dyDescent="0.25">
      <c r="A31" s="459"/>
      <c r="B31" s="458"/>
      <c r="C31" s="452"/>
      <c r="D31" s="452"/>
      <c r="E31" s="460"/>
      <c r="F31" s="452"/>
      <c r="G31" s="452"/>
      <c r="H31" s="452"/>
    </row>
    <row r="32" spans="1:8" s="454" customFormat="1" x14ac:dyDescent="0.25">
      <c r="A32" s="459"/>
      <c r="B32" s="458"/>
      <c r="C32" s="452"/>
      <c r="D32" s="452"/>
      <c r="E32" s="460"/>
      <c r="F32" s="452"/>
      <c r="G32" s="452"/>
      <c r="H32" s="452"/>
    </row>
    <row r="33" spans="1:8" s="454" customFormat="1" x14ac:dyDescent="0.25">
      <c r="A33" s="459"/>
      <c r="B33" s="458"/>
      <c r="C33" s="452"/>
      <c r="D33" s="452"/>
      <c r="E33" s="460"/>
      <c r="F33" s="452"/>
      <c r="G33" s="452"/>
      <c r="H33" s="452"/>
    </row>
    <row r="34" spans="1:8" s="454" customFormat="1" x14ac:dyDescent="0.25">
      <c r="A34" s="459"/>
      <c r="B34" s="458"/>
      <c r="C34" s="452"/>
      <c r="D34" s="452"/>
      <c r="E34" s="460"/>
      <c r="F34" s="452"/>
      <c r="G34" s="452"/>
      <c r="H34" s="452"/>
    </row>
    <row r="35" spans="1:8" s="454" customFormat="1" x14ac:dyDescent="0.25">
      <c r="A35" s="459"/>
      <c r="B35" s="458"/>
      <c r="C35" s="452"/>
      <c r="D35" s="452"/>
      <c r="E35" s="460"/>
      <c r="F35" s="452"/>
      <c r="G35" s="452"/>
      <c r="H35" s="452"/>
    </row>
    <row r="36" spans="1:8" s="454" customFormat="1" x14ac:dyDescent="0.25">
      <c r="A36" s="459"/>
      <c r="B36" s="458"/>
      <c r="C36" s="452"/>
      <c r="D36" s="452"/>
      <c r="E36" s="460"/>
      <c r="F36" s="452"/>
      <c r="G36" s="452"/>
      <c r="H36" s="452"/>
    </row>
    <row r="37" spans="1:8" s="454" customFormat="1" x14ac:dyDescent="0.25">
      <c r="A37" s="459"/>
      <c r="B37" s="458"/>
      <c r="C37" s="452"/>
      <c r="D37" s="452"/>
      <c r="E37" s="460"/>
      <c r="F37" s="452"/>
      <c r="G37" s="452"/>
      <c r="H37" s="452"/>
    </row>
    <row r="38" spans="1:8" s="454" customFormat="1" x14ac:dyDescent="0.25">
      <c r="A38" s="459"/>
      <c r="B38" s="458"/>
      <c r="C38" s="452"/>
      <c r="D38" s="452"/>
      <c r="E38" s="460"/>
      <c r="F38" s="452"/>
      <c r="G38" s="452"/>
      <c r="H38" s="452"/>
    </row>
    <row r="39" spans="1:8" s="454" customFormat="1" x14ac:dyDescent="0.25">
      <c r="A39" s="459"/>
      <c r="B39" s="458"/>
      <c r="C39" s="452"/>
      <c r="D39" s="452"/>
      <c r="E39" s="460"/>
      <c r="F39" s="452"/>
      <c r="G39" s="452"/>
      <c r="H39" s="452"/>
    </row>
    <row r="40" spans="1:8" s="454" customFormat="1" x14ac:dyDescent="0.25">
      <c r="A40" s="459"/>
      <c r="B40" s="458"/>
      <c r="C40" s="452"/>
      <c r="D40" s="452"/>
      <c r="E40" s="460"/>
      <c r="F40" s="452"/>
      <c r="G40" s="452"/>
      <c r="H40" s="452"/>
    </row>
    <row r="41" spans="1:8" s="454" customFormat="1" x14ac:dyDescent="0.25">
      <c r="A41" s="459"/>
      <c r="B41" s="458"/>
      <c r="C41" s="452"/>
      <c r="D41" s="452"/>
      <c r="E41" s="460"/>
      <c r="F41" s="452"/>
      <c r="G41" s="452"/>
      <c r="H41" s="452"/>
    </row>
    <row r="42" spans="1:8" s="454" customFormat="1" x14ac:dyDescent="0.25">
      <c r="A42" s="459"/>
      <c r="B42" s="458"/>
      <c r="C42" s="452"/>
      <c r="D42" s="452"/>
      <c r="E42" s="460"/>
      <c r="F42" s="452"/>
      <c r="G42" s="452"/>
      <c r="H42" s="452"/>
    </row>
    <row r="43" spans="1:8" s="454" customFormat="1" x14ac:dyDescent="0.25">
      <c r="A43" s="459"/>
      <c r="B43" s="458"/>
      <c r="C43" s="452"/>
      <c r="D43" s="452"/>
      <c r="E43" s="460"/>
      <c r="F43" s="452"/>
      <c r="G43" s="452"/>
      <c r="H43" s="452"/>
    </row>
    <row r="44" spans="1:8" s="454" customFormat="1" x14ac:dyDescent="0.25">
      <c r="A44" s="459"/>
      <c r="B44" s="458"/>
      <c r="C44" s="452"/>
      <c r="D44" s="452"/>
      <c r="E44" s="460"/>
      <c r="F44" s="452"/>
      <c r="G44" s="452"/>
      <c r="H44" s="452"/>
    </row>
    <row r="45" spans="1:8" s="454" customFormat="1" x14ac:dyDescent="0.25">
      <c r="A45" s="459"/>
      <c r="B45" s="458"/>
      <c r="C45" s="452"/>
      <c r="D45" s="452"/>
      <c r="E45" s="460"/>
      <c r="F45" s="452"/>
      <c r="G45" s="452"/>
      <c r="H45" s="452"/>
    </row>
    <row r="46" spans="1:8" s="454" customFormat="1" x14ac:dyDescent="0.25">
      <c r="A46" s="456"/>
      <c r="B46" s="452"/>
      <c r="C46" s="452"/>
      <c r="D46" s="452"/>
      <c r="E46" s="452"/>
      <c r="F46" s="452"/>
      <c r="G46" s="452"/>
      <c r="H46" s="452"/>
    </row>
    <row r="47" spans="1:8" s="454" customFormat="1" x14ac:dyDescent="0.25">
      <c r="A47" s="456"/>
      <c r="B47" s="452"/>
      <c r="C47" s="452"/>
      <c r="D47" s="452"/>
      <c r="E47" s="452"/>
      <c r="F47" s="452"/>
      <c r="G47" s="452"/>
      <c r="H47" s="452"/>
    </row>
    <row r="48" spans="1:8" s="454" customFormat="1" x14ac:dyDescent="0.25">
      <c r="A48" s="456"/>
      <c r="B48" s="452"/>
      <c r="C48" s="452"/>
      <c r="D48" s="452"/>
      <c r="E48" s="452"/>
      <c r="F48" s="452"/>
      <c r="G48" s="452"/>
      <c r="H48" s="452"/>
    </row>
    <row r="49" spans="1:8" s="454" customFormat="1" x14ac:dyDescent="0.25">
      <c r="A49" s="456"/>
      <c r="B49" s="452"/>
      <c r="C49" s="452"/>
      <c r="D49" s="452"/>
      <c r="E49" s="452"/>
      <c r="F49" s="452"/>
      <c r="G49" s="452"/>
      <c r="H49" s="452"/>
    </row>
    <row r="50" spans="1:8" s="454" customFormat="1" x14ac:dyDescent="0.25">
      <c r="A50" s="456"/>
      <c r="B50" s="452"/>
      <c r="C50" s="452"/>
      <c r="D50" s="452"/>
      <c r="E50" s="452"/>
      <c r="F50" s="452"/>
      <c r="G50" s="452"/>
      <c r="H50" s="452"/>
    </row>
    <row r="51" spans="1:8" s="454" customFormat="1" x14ac:dyDescent="0.25">
      <c r="A51" s="456"/>
      <c r="B51" s="452"/>
      <c r="C51" s="452"/>
      <c r="D51" s="452"/>
      <c r="E51" s="452"/>
      <c r="F51" s="452"/>
      <c r="G51" s="452"/>
      <c r="H51" s="452"/>
    </row>
    <row r="52" spans="1:8" s="454" customFormat="1" x14ac:dyDescent="0.25">
      <c r="A52" s="456"/>
      <c r="B52" s="452"/>
      <c r="C52" s="452"/>
      <c r="D52" s="452"/>
      <c r="E52" s="452"/>
      <c r="F52" s="452"/>
      <c r="G52" s="452"/>
      <c r="H52" s="452"/>
    </row>
    <row r="53" spans="1:8" s="454" customFormat="1" x14ac:dyDescent="0.25">
      <c r="A53" s="456"/>
      <c r="B53" s="452"/>
      <c r="C53" s="452"/>
      <c r="D53" s="452"/>
      <c r="E53" s="452"/>
      <c r="F53" s="452"/>
      <c r="G53" s="452"/>
      <c r="H53" s="452"/>
    </row>
    <row r="54" spans="1:8" s="454" customFormat="1" x14ac:dyDescent="0.25">
      <c r="A54" s="456"/>
      <c r="B54" s="452"/>
      <c r="C54" s="452"/>
      <c r="D54" s="452"/>
      <c r="E54" s="452"/>
      <c r="F54" s="452"/>
      <c r="G54" s="452"/>
      <c r="H54" s="452"/>
    </row>
    <row r="55" spans="1:8" s="454" customFormat="1" x14ac:dyDescent="0.25">
      <c r="A55" s="456"/>
      <c r="B55" s="452"/>
      <c r="C55" s="452"/>
      <c r="D55" s="452"/>
      <c r="E55" s="452"/>
      <c r="F55" s="452"/>
      <c r="G55" s="452"/>
      <c r="H55" s="452"/>
    </row>
  </sheetData>
  <mergeCells count="3">
    <mergeCell ref="A1:H1"/>
    <mergeCell ref="A7:H7"/>
    <mergeCell ref="A8:H8"/>
  </mergeCells>
  <printOptions horizontalCentered="1"/>
  <pageMargins left="0.78740157480314965" right="0.78740157480314965" top="0.78740157480314965" bottom="0.78740157480314965" header="0" footer="0"/>
  <pageSetup paperSize="9" orientation="portrait" horizontalDpi="4294967293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S47"/>
  <sheetViews>
    <sheetView view="pageBreakPreview" zoomScaleSheetLayoutView="100" workbookViewId="0">
      <selection activeCell="AF8" sqref="AF8"/>
    </sheetView>
  </sheetViews>
  <sheetFormatPr baseColWidth="10" defaultColWidth="10.85546875" defaultRowHeight="12.75" x14ac:dyDescent="0.25"/>
  <cols>
    <col min="1" max="1" width="17.28515625" style="167" customWidth="1"/>
    <col min="2" max="3" width="11.140625" style="167" customWidth="1"/>
    <col min="4" max="4" width="2.85546875" style="167" customWidth="1"/>
    <col min="5" max="5" width="7.42578125" style="167" customWidth="1"/>
    <col min="6" max="6" width="4.7109375" style="167" customWidth="1"/>
    <col min="7" max="8" width="0" style="188" hidden="1" customWidth="1"/>
    <col min="9" max="9" width="12.140625" style="188" hidden="1" customWidth="1"/>
    <col min="10" max="29" width="0" style="188" hidden="1" customWidth="1"/>
    <col min="30" max="45" width="10.85546875" style="175"/>
    <col min="46" max="16384" width="10.85546875" style="167"/>
  </cols>
  <sheetData>
    <row r="1" spans="1:45" s="105" customFormat="1" ht="15.75" customHeight="1" x14ac:dyDescent="0.25">
      <c r="A1" s="954" t="s">
        <v>976</v>
      </c>
      <c r="B1" s="954"/>
      <c r="C1" s="954"/>
      <c r="D1" s="954"/>
      <c r="E1" s="954"/>
      <c r="F1" s="954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</row>
    <row r="2" spans="1:45" s="105" customFormat="1" x14ac:dyDescent="0.25"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</row>
    <row r="3" spans="1:45" s="105" customFormat="1" x14ac:dyDescent="0.25">
      <c r="A3" s="106" t="s">
        <v>898</v>
      </c>
      <c r="B3" s="107"/>
      <c r="C3" s="107"/>
      <c r="D3" s="107"/>
      <c r="E3" s="108"/>
      <c r="F3" s="109"/>
      <c r="G3" s="180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</row>
    <row r="4" spans="1:45" s="105" customFormat="1" x14ac:dyDescent="0.25">
      <c r="A4" s="170" t="s">
        <v>977</v>
      </c>
      <c r="B4" s="110"/>
      <c r="C4" s="107"/>
      <c r="D4" s="107"/>
      <c r="E4" s="108"/>
      <c r="F4" s="109"/>
      <c r="G4" s="180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</row>
    <row r="5" spans="1:45" s="105" customFormat="1" ht="6" customHeight="1" x14ac:dyDescent="0.25">
      <c r="A5" s="170"/>
      <c r="B5" s="110"/>
      <c r="C5" s="107"/>
      <c r="D5" s="107"/>
      <c r="E5" s="108"/>
      <c r="F5" s="109"/>
      <c r="G5" s="180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</row>
    <row r="6" spans="1:45" s="105" customFormat="1" ht="12.6" customHeight="1" x14ac:dyDescent="0.25">
      <c r="A6" s="106" t="s">
        <v>978</v>
      </c>
      <c r="B6" s="107"/>
      <c r="C6" s="111"/>
      <c r="D6" s="107"/>
      <c r="E6" s="108"/>
      <c r="F6" s="109"/>
      <c r="G6" s="180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</row>
    <row r="7" spans="1:45" s="105" customFormat="1" ht="12.6" customHeight="1" x14ac:dyDescent="0.25">
      <c r="C7" s="189" t="s">
        <v>983</v>
      </c>
      <c r="D7" s="113" t="s">
        <v>937</v>
      </c>
      <c r="E7" s="497">
        <f>+'Col. Primario'!S72</f>
        <v>0.14491189497403514</v>
      </c>
      <c r="F7" s="115" t="s">
        <v>979</v>
      </c>
      <c r="G7" s="180"/>
      <c r="H7" s="180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</row>
    <row r="8" spans="1:45" s="105" customFormat="1" ht="12.6" customHeight="1" x14ac:dyDescent="0.25">
      <c r="B8" s="112"/>
      <c r="C8" s="169"/>
      <c r="D8" s="113"/>
      <c r="E8" s="114"/>
      <c r="F8" s="115"/>
      <c r="G8" s="180"/>
      <c r="H8" s="180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</row>
    <row r="9" spans="1:45" s="105" customFormat="1" ht="12.6" customHeight="1" x14ac:dyDescent="0.25">
      <c r="A9" s="106" t="s">
        <v>980</v>
      </c>
      <c r="B9" s="107"/>
      <c r="C9" s="111"/>
      <c r="D9" s="107"/>
      <c r="E9" s="108"/>
      <c r="F9" s="109"/>
      <c r="G9" s="180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</row>
    <row r="10" spans="1:45" s="105" customFormat="1" ht="12.6" customHeight="1" x14ac:dyDescent="0.25">
      <c r="C10" s="189" t="s">
        <v>982</v>
      </c>
      <c r="D10" s="113" t="s">
        <v>937</v>
      </c>
      <c r="E10" s="177">
        <v>0.2</v>
      </c>
      <c r="F10" s="115" t="s">
        <v>981</v>
      </c>
      <c r="G10" s="180">
        <v>0.1</v>
      </c>
      <c r="H10" s="180">
        <v>0.2</v>
      </c>
      <c r="I10" s="180">
        <v>0.3</v>
      </c>
      <c r="J10" s="180">
        <v>0.4</v>
      </c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</row>
    <row r="11" spans="1:45" s="105" customFormat="1" ht="12.6" customHeight="1" x14ac:dyDescent="0.25">
      <c r="B11" s="112"/>
      <c r="C11" s="169"/>
      <c r="D11" s="113"/>
      <c r="E11" s="114"/>
      <c r="F11" s="115"/>
      <c r="G11" s="180"/>
      <c r="H11" s="180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</row>
    <row r="12" spans="1:45" s="105" customFormat="1" ht="12.6" customHeight="1" x14ac:dyDescent="0.25">
      <c r="A12" s="106" t="s">
        <v>984</v>
      </c>
      <c r="B12" s="107"/>
      <c r="C12" s="117"/>
      <c r="D12" s="107"/>
      <c r="E12" s="108"/>
      <c r="F12" s="109"/>
      <c r="G12" s="180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</row>
    <row r="13" spans="1:45" s="105" customFormat="1" ht="12.6" customHeight="1" x14ac:dyDescent="0.25">
      <c r="C13" s="190" t="s">
        <v>987</v>
      </c>
      <c r="D13" s="113" t="s">
        <v>937</v>
      </c>
      <c r="E13" s="178">
        <v>0.9</v>
      </c>
      <c r="F13" s="115" t="s">
        <v>985</v>
      </c>
      <c r="G13" s="180"/>
      <c r="H13" s="180"/>
      <c r="I13" s="180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</row>
    <row r="14" spans="1:45" s="105" customFormat="1" ht="12.6" customHeight="1" x14ac:dyDescent="0.25">
      <c r="C14" s="190" t="s">
        <v>986</v>
      </c>
      <c r="D14" s="113" t="s">
        <v>937</v>
      </c>
      <c r="E14" s="118">
        <f>E7/(E13*E10)</f>
        <v>0.80506608318908401</v>
      </c>
      <c r="F14" s="115" t="s">
        <v>985</v>
      </c>
      <c r="G14" s="180"/>
      <c r="H14" s="180"/>
      <c r="I14" s="180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</row>
    <row r="15" spans="1:45" s="105" customFormat="1" ht="12.6" customHeight="1" x14ac:dyDescent="0.25">
      <c r="B15" s="109"/>
      <c r="C15" s="168"/>
      <c r="D15" s="113"/>
      <c r="E15" s="118"/>
      <c r="F15" s="115"/>
      <c r="G15" s="180"/>
      <c r="H15" s="180"/>
      <c r="I15" s="180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</row>
    <row r="16" spans="1:45" s="105" customFormat="1" ht="12.6" customHeight="1" x14ac:dyDescent="0.25">
      <c r="A16" s="106" t="s">
        <v>988</v>
      </c>
      <c r="B16" s="107"/>
      <c r="C16" s="117"/>
      <c r="D16" s="107"/>
      <c r="E16" s="108"/>
      <c r="F16" s="109"/>
      <c r="G16" s="180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</row>
    <row r="17" spans="1:45" s="105" customFormat="1" ht="12.6" customHeight="1" x14ac:dyDescent="0.25">
      <c r="C17" s="190" t="s">
        <v>989</v>
      </c>
      <c r="D17" s="113" t="s">
        <v>937</v>
      </c>
      <c r="E17" s="177">
        <v>2</v>
      </c>
      <c r="F17" s="115" t="s">
        <v>990</v>
      </c>
      <c r="G17" s="181">
        <v>0.05</v>
      </c>
      <c r="H17" s="181">
        <v>0.1</v>
      </c>
      <c r="I17" s="181">
        <v>0.15</v>
      </c>
      <c r="J17" s="181">
        <v>0.2</v>
      </c>
      <c r="K17" s="181">
        <v>0.25</v>
      </c>
      <c r="L17" s="181">
        <v>0.3</v>
      </c>
      <c r="M17" s="181">
        <v>0.35</v>
      </c>
      <c r="N17" s="181">
        <v>0.4</v>
      </c>
      <c r="O17" s="181">
        <v>0.45</v>
      </c>
      <c r="P17" s="181">
        <v>0.5</v>
      </c>
      <c r="Q17" s="181">
        <v>0.55000000000000004</v>
      </c>
      <c r="R17" s="181">
        <v>0.6</v>
      </c>
      <c r="S17" s="181">
        <v>0.7</v>
      </c>
      <c r="T17" s="181">
        <v>0.8</v>
      </c>
      <c r="U17" s="181">
        <v>1</v>
      </c>
      <c r="V17" s="181">
        <v>1.5</v>
      </c>
      <c r="W17" s="181">
        <v>2</v>
      </c>
      <c r="X17" s="181">
        <v>2.5</v>
      </c>
      <c r="Y17" s="181">
        <v>3</v>
      </c>
      <c r="Z17" s="181">
        <v>3.5</v>
      </c>
      <c r="AA17" s="181">
        <v>4</v>
      </c>
      <c r="AB17" s="181">
        <v>4.5</v>
      </c>
      <c r="AC17" s="181">
        <v>5</v>
      </c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</row>
    <row r="18" spans="1:45" s="105" customFormat="1" ht="12.6" customHeight="1" x14ac:dyDescent="0.25">
      <c r="C18" s="190" t="s">
        <v>991</v>
      </c>
      <c r="D18" s="113" t="s">
        <v>937</v>
      </c>
      <c r="E18" s="176">
        <f>HLOOKUP(E17,G17:AC18,2,0)/100</f>
        <v>0.15289999999999998</v>
      </c>
      <c r="F18" s="115" t="s">
        <v>981</v>
      </c>
      <c r="G18" s="182">
        <v>0.17799999999999999</v>
      </c>
      <c r="H18" s="182">
        <v>0.69199999999999995</v>
      </c>
      <c r="I18" s="182">
        <v>1.56</v>
      </c>
      <c r="J18" s="182">
        <v>2.16</v>
      </c>
      <c r="K18" s="182">
        <v>2.7</v>
      </c>
      <c r="L18" s="182">
        <v>3.24</v>
      </c>
      <c r="M18" s="182">
        <v>3.78</v>
      </c>
      <c r="N18" s="182">
        <v>4.32</v>
      </c>
      <c r="O18" s="182">
        <v>4.8600000000000003</v>
      </c>
      <c r="P18" s="182">
        <v>5.4</v>
      </c>
      <c r="Q18" s="182">
        <v>5.94</v>
      </c>
      <c r="R18" s="182">
        <v>6.48</v>
      </c>
      <c r="S18" s="182">
        <v>7.32</v>
      </c>
      <c r="T18" s="182">
        <v>8.07</v>
      </c>
      <c r="U18" s="182">
        <v>9.44</v>
      </c>
      <c r="V18" s="182">
        <v>12.37</v>
      </c>
      <c r="W18" s="182">
        <v>15.29</v>
      </c>
      <c r="X18" s="182">
        <v>17.27</v>
      </c>
      <c r="Y18" s="182">
        <v>19.25</v>
      </c>
      <c r="Z18" s="182">
        <v>20.66</v>
      </c>
      <c r="AA18" s="182">
        <v>22.08</v>
      </c>
      <c r="AB18" s="182">
        <v>23.49</v>
      </c>
      <c r="AC18" s="182">
        <v>24.9</v>
      </c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</row>
    <row r="19" spans="1:45" s="105" customFormat="1" ht="12.6" customHeight="1" x14ac:dyDescent="0.25">
      <c r="C19" s="190" t="s">
        <v>992</v>
      </c>
      <c r="D19" s="113" t="s">
        <v>937</v>
      </c>
      <c r="E19" s="176">
        <f>HLOOKUP(E17,G17:AC19,3,0)/100</f>
        <v>0.2</v>
      </c>
      <c r="F19" s="115" t="s">
        <v>981</v>
      </c>
      <c r="G19" s="182">
        <v>0.5</v>
      </c>
      <c r="H19" s="182">
        <v>1</v>
      </c>
      <c r="I19" s="182">
        <v>1.5</v>
      </c>
      <c r="J19" s="182">
        <v>2</v>
      </c>
      <c r="K19" s="182">
        <v>2.5</v>
      </c>
      <c r="L19" s="182">
        <v>3</v>
      </c>
      <c r="M19" s="182">
        <v>3.5</v>
      </c>
      <c r="N19" s="182">
        <v>4</v>
      </c>
      <c r="O19" s="182">
        <v>4.5</v>
      </c>
      <c r="P19" s="182">
        <v>5</v>
      </c>
      <c r="Q19" s="182">
        <v>5.5</v>
      </c>
      <c r="R19" s="182">
        <v>6</v>
      </c>
      <c r="S19" s="182">
        <v>7</v>
      </c>
      <c r="T19" s="182">
        <v>8</v>
      </c>
      <c r="U19" s="182">
        <v>10</v>
      </c>
      <c r="V19" s="182">
        <v>15</v>
      </c>
      <c r="W19" s="182">
        <v>20</v>
      </c>
      <c r="X19" s="182">
        <v>25</v>
      </c>
      <c r="Y19" s="182">
        <v>30</v>
      </c>
      <c r="Z19" s="182">
        <v>35</v>
      </c>
      <c r="AA19" s="182">
        <v>40</v>
      </c>
      <c r="AB19" s="182">
        <v>45</v>
      </c>
      <c r="AC19" s="182">
        <v>50</v>
      </c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</row>
    <row r="20" spans="1:45" s="105" customFormat="1" ht="12.6" customHeight="1" x14ac:dyDescent="0.25">
      <c r="C20" s="190" t="s">
        <v>993</v>
      </c>
      <c r="D20" s="113" t="s">
        <v>937</v>
      </c>
      <c r="E20" s="176">
        <f>(HLOOKUP(E17,G17:AC20,4,0))*((E17/1000)*(1.65-1))^0.5</f>
        <v>0.27888939115713957</v>
      </c>
      <c r="F20" s="115" t="s">
        <v>981</v>
      </c>
      <c r="G20" s="183">
        <v>4.7649999999999997</v>
      </c>
      <c r="H20" s="183">
        <v>4.7649999999999997</v>
      </c>
      <c r="I20" s="183">
        <v>4.7649999999999997</v>
      </c>
      <c r="J20" s="183">
        <v>4.7649999999999997</v>
      </c>
      <c r="K20" s="183">
        <v>4.7649999999999997</v>
      </c>
      <c r="L20" s="183">
        <v>4.7649999999999997</v>
      </c>
      <c r="M20" s="183">
        <v>4.7649999999999997</v>
      </c>
      <c r="N20" s="183">
        <v>4.7649999999999997</v>
      </c>
      <c r="O20" s="183">
        <v>4.7649999999999997</v>
      </c>
      <c r="P20" s="183">
        <v>4.7649999999999997</v>
      </c>
      <c r="Q20" s="183">
        <v>4.7649999999999997</v>
      </c>
      <c r="R20" s="183">
        <v>4.7649999999999997</v>
      </c>
      <c r="S20" s="183">
        <v>4.7649999999999997</v>
      </c>
      <c r="T20" s="184">
        <v>7.7349999999999994</v>
      </c>
      <c r="U20" s="184">
        <v>7.7349999999999994</v>
      </c>
      <c r="V20" s="184">
        <v>7.7349999999999994</v>
      </c>
      <c r="W20" s="184">
        <v>7.7350000000000003</v>
      </c>
      <c r="X20" s="184">
        <v>7.7350000000000003</v>
      </c>
      <c r="Y20" s="184">
        <v>7.7350000000000003</v>
      </c>
      <c r="Z20" s="184">
        <v>7.7350000000000003</v>
      </c>
      <c r="AA20" s="184">
        <v>7.7350000000000003</v>
      </c>
      <c r="AB20" s="184">
        <v>7.7350000000000003</v>
      </c>
      <c r="AC20" s="184">
        <v>7.7350000000000003</v>
      </c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</row>
    <row r="21" spans="1:45" s="105" customFormat="1" ht="12.6" customHeight="1" x14ac:dyDescent="0.25">
      <c r="C21" s="190" t="s">
        <v>994</v>
      </c>
      <c r="D21" s="113" t="s">
        <v>937</v>
      </c>
      <c r="E21" s="176">
        <f>(3.8*(E17/1000)^0.5)+(8.3*(E17/1000))</f>
        <v>0.18654116628998402</v>
      </c>
      <c r="F21" s="115" t="s">
        <v>981</v>
      </c>
      <c r="G21" s="180"/>
      <c r="H21" s="180"/>
      <c r="I21" s="180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</row>
    <row r="22" spans="1:45" s="105" customFormat="1" ht="12.6" customHeight="1" x14ac:dyDescent="0.25">
      <c r="B22" s="109"/>
      <c r="C22" s="168"/>
      <c r="D22" s="113"/>
      <c r="E22" s="176"/>
      <c r="F22" s="115"/>
      <c r="G22" s="180"/>
      <c r="H22" s="180"/>
      <c r="I22" s="180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</row>
    <row r="23" spans="1:45" s="105" customFormat="1" ht="12.6" customHeight="1" x14ac:dyDescent="0.25">
      <c r="A23" s="106" t="s">
        <v>995</v>
      </c>
      <c r="B23" s="107"/>
      <c r="C23" s="117"/>
      <c r="D23" s="107"/>
      <c r="E23" s="108"/>
      <c r="F23" s="109"/>
      <c r="G23" s="180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</row>
    <row r="24" spans="1:45" s="105" customFormat="1" ht="12.6" customHeight="1" x14ac:dyDescent="0.25">
      <c r="C24" s="190" t="s">
        <v>996</v>
      </c>
      <c r="D24" s="113" t="s">
        <v>937</v>
      </c>
      <c r="E24" s="114">
        <f>(E14*E10)/AVERAGE(E18:E21)</f>
        <v>0.78703264920286531</v>
      </c>
      <c r="F24" s="115" t="s">
        <v>985</v>
      </c>
      <c r="G24" s="180"/>
      <c r="H24" s="183"/>
      <c r="I24" s="183"/>
      <c r="J24" s="185"/>
      <c r="K24" s="185"/>
      <c r="L24" s="186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</row>
    <row r="25" spans="1:45" s="105" customFormat="1" ht="12.6" customHeight="1" x14ac:dyDescent="0.25">
      <c r="B25" s="109"/>
      <c r="C25" s="168"/>
      <c r="D25" s="107"/>
      <c r="E25" s="114"/>
      <c r="F25" s="115"/>
      <c r="G25" s="180"/>
      <c r="H25" s="180"/>
      <c r="I25" s="180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</row>
    <row r="26" spans="1:45" s="105" customFormat="1" ht="12.6" customHeight="1" x14ac:dyDescent="0.25">
      <c r="A26" s="106" t="s">
        <v>997</v>
      </c>
      <c r="B26" s="107"/>
      <c r="C26" s="117"/>
      <c r="D26" s="107"/>
      <c r="E26" s="108"/>
      <c r="F26" s="109"/>
      <c r="G26" s="180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</row>
    <row r="27" spans="1:45" s="105" customFormat="1" ht="12.6" customHeight="1" x14ac:dyDescent="0.25">
      <c r="C27" s="190" t="s">
        <v>998</v>
      </c>
      <c r="D27" s="113" t="s">
        <v>937</v>
      </c>
      <c r="E27" s="114">
        <f>E14/AVERAGE(E18:E21)</f>
        <v>3.9351632460143264</v>
      </c>
      <c r="F27" s="115" t="s">
        <v>999</v>
      </c>
      <c r="G27" s="180"/>
      <c r="H27" s="183"/>
      <c r="I27" s="183"/>
      <c r="J27" s="185"/>
      <c r="K27" s="185"/>
      <c r="L27" s="186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</row>
    <row r="28" spans="1:45" s="105" customFormat="1" ht="12.75" customHeight="1" x14ac:dyDescent="0.25">
      <c r="B28" s="109"/>
      <c r="C28" s="168"/>
      <c r="D28" s="107"/>
      <c r="E28" s="114"/>
      <c r="F28" s="115"/>
      <c r="G28" s="180"/>
      <c r="H28" s="180"/>
      <c r="I28" s="180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87"/>
      <c r="V28" s="187"/>
      <c r="W28" s="179"/>
      <c r="X28" s="179"/>
      <c r="Y28" s="179"/>
      <c r="Z28" s="179"/>
      <c r="AA28" s="179"/>
      <c r="AB28" s="179"/>
      <c r="AC28" s="179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</row>
    <row r="29" spans="1:45" s="105" customFormat="1" ht="12.6" customHeight="1" x14ac:dyDescent="0.25">
      <c r="A29" s="106" t="s">
        <v>1001</v>
      </c>
      <c r="B29" s="107"/>
      <c r="C29" s="117"/>
      <c r="D29" s="107"/>
      <c r="E29" s="108"/>
      <c r="F29" s="109"/>
      <c r="G29" s="180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</row>
    <row r="30" spans="1:45" s="105" customFormat="1" ht="12.6" customHeight="1" x14ac:dyDescent="0.25">
      <c r="C30" s="190" t="s">
        <v>1000</v>
      </c>
      <c r="D30" s="113" t="s">
        <v>937</v>
      </c>
      <c r="E30" s="114">
        <f>(E13-0.3)/2*(TAN(45))</f>
        <v>0.48593255716315853</v>
      </c>
      <c r="F30" s="115" t="s">
        <v>985</v>
      </c>
      <c r="G30" s="180"/>
      <c r="H30" s="183"/>
      <c r="I30" s="183"/>
      <c r="J30" s="185"/>
      <c r="K30" s="185"/>
      <c r="L30" s="186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</row>
    <row r="31" spans="1:45" s="105" customFormat="1" ht="12.75" customHeight="1" x14ac:dyDescent="0.25">
      <c r="B31" s="109"/>
      <c r="C31" s="168"/>
      <c r="D31" s="107"/>
      <c r="E31" s="114"/>
      <c r="F31" s="115"/>
      <c r="G31" s="180"/>
      <c r="H31" s="180"/>
      <c r="I31" s="180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87"/>
      <c r="V31" s="187"/>
      <c r="W31" s="179"/>
      <c r="X31" s="179"/>
      <c r="Y31" s="179"/>
      <c r="Z31" s="179"/>
      <c r="AA31" s="179"/>
      <c r="AB31" s="179"/>
      <c r="AC31" s="179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</row>
    <row r="32" spans="1:45" s="105" customFormat="1" x14ac:dyDescent="0.25">
      <c r="A32" s="106"/>
      <c r="E32" s="166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</row>
    <row r="33" spans="1:22" x14ac:dyDescent="0.25">
      <c r="U33" s="179"/>
      <c r="V33" s="179"/>
    </row>
    <row r="34" spans="1:22" x14ac:dyDescent="0.25">
      <c r="U34" s="179"/>
      <c r="V34" s="179"/>
    </row>
    <row r="35" spans="1:22" x14ac:dyDescent="0.25">
      <c r="U35" s="179"/>
      <c r="V35" s="179"/>
    </row>
    <row r="36" spans="1:22" x14ac:dyDescent="0.25">
      <c r="U36" s="179"/>
      <c r="V36" s="179"/>
    </row>
    <row r="37" spans="1:22" x14ac:dyDescent="0.25">
      <c r="U37" s="179"/>
      <c r="V37" s="179"/>
    </row>
    <row r="38" spans="1:22" x14ac:dyDescent="0.25">
      <c r="U38" s="179"/>
      <c r="V38" s="179"/>
    </row>
    <row r="39" spans="1:22" x14ac:dyDescent="0.25">
      <c r="U39" s="179"/>
      <c r="V39" s="179"/>
    </row>
    <row r="40" spans="1:22" x14ac:dyDescent="0.25">
      <c r="U40" s="179"/>
      <c r="V40" s="179"/>
    </row>
    <row r="41" spans="1:22" x14ac:dyDescent="0.25">
      <c r="B41" s="194"/>
      <c r="U41" s="179"/>
      <c r="V41" s="179"/>
    </row>
    <row r="45" spans="1:22" x14ac:dyDescent="0.25">
      <c r="A45" s="192"/>
    </row>
    <row r="47" spans="1:22" x14ac:dyDescent="0.25">
      <c r="B47" s="193"/>
    </row>
  </sheetData>
  <mergeCells count="1">
    <mergeCell ref="A1:F1"/>
  </mergeCells>
  <dataValidations disablePrompts="1" count="2">
    <dataValidation type="list" allowBlank="1" showInputMessage="1" showErrorMessage="1" sqref="E10">
      <formula1>$G$10:$J$10</formula1>
    </dataValidation>
    <dataValidation type="list" allowBlank="1" showInputMessage="1" showErrorMessage="1" sqref="E17">
      <formula1>$G$17:$AC$17</formula1>
    </dataValidation>
  </dataValidations>
  <printOptions horizontalCentered="1"/>
  <pageMargins left="0.78740157480314965" right="0.78740157480314965" top="0.78740157480314965" bottom="0.78740157480314965" header="0" footer="0"/>
  <pageSetup paperSize="9" orientation="portrait" r:id="rId1"/>
  <colBreaks count="1" manualBreakCount="1">
    <brk id="6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67"/>
  <sheetViews>
    <sheetView view="pageBreakPreview" topLeftCell="A43" zoomScaleSheetLayoutView="100" workbookViewId="0">
      <selection activeCell="E56" sqref="E56"/>
    </sheetView>
  </sheetViews>
  <sheetFormatPr baseColWidth="10" defaultColWidth="10.85546875" defaultRowHeight="12.75" x14ac:dyDescent="0.25"/>
  <cols>
    <col min="1" max="1" width="25.28515625" style="167" customWidth="1"/>
    <col min="2" max="7" width="9" style="167" customWidth="1"/>
    <col min="8" max="8" width="16" style="167" customWidth="1"/>
    <col min="9" max="10" width="10.85546875" style="167"/>
    <col min="11" max="11" width="12.140625" style="167" bestFit="1" customWidth="1"/>
    <col min="12" max="16384" width="10.85546875" style="167"/>
  </cols>
  <sheetData>
    <row r="1" spans="1:11" s="105" customFormat="1" ht="15.75" customHeight="1" x14ac:dyDescent="0.25">
      <c r="A1" s="954" t="s">
        <v>897</v>
      </c>
      <c r="B1" s="954"/>
      <c r="C1" s="954"/>
      <c r="D1" s="954"/>
      <c r="E1" s="954"/>
      <c r="F1" s="954"/>
      <c r="G1" s="954"/>
      <c r="H1" s="954"/>
    </row>
    <row r="2" spans="1:11" s="105" customFormat="1" x14ac:dyDescent="0.25"/>
    <row r="3" spans="1:11" s="105" customFormat="1" x14ac:dyDescent="0.25">
      <c r="A3" s="106" t="s">
        <v>898</v>
      </c>
      <c r="B3" s="107"/>
      <c r="C3" s="107"/>
      <c r="D3" s="107"/>
      <c r="E3" s="108"/>
      <c r="F3" s="109"/>
      <c r="G3" s="107"/>
      <c r="H3" s="107"/>
      <c r="I3" s="107"/>
    </row>
    <row r="4" spans="1:11" s="105" customFormat="1" x14ac:dyDescent="0.25">
      <c r="A4" s="170" t="s">
        <v>975</v>
      </c>
      <c r="B4" s="110"/>
      <c r="C4" s="107"/>
      <c r="D4" s="107"/>
      <c r="E4" s="108"/>
      <c r="F4" s="109"/>
      <c r="G4" s="107"/>
      <c r="H4" s="107"/>
      <c r="I4" s="107"/>
    </row>
    <row r="5" spans="1:11" s="105" customFormat="1" ht="6" customHeight="1" x14ac:dyDescent="0.25">
      <c r="A5" s="170"/>
      <c r="B5" s="110"/>
      <c r="C5" s="107"/>
      <c r="D5" s="107"/>
      <c r="E5" s="108"/>
      <c r="F5" s="109"/>
      <c r="G5" s="107"/>
      <c r="H5" s="107"/>
      <c r="I5" s="107"/>
    </row>
    <row r="6" spans="1:11" s="105" customFormat="1" x14ac:dyDescent="0.25">
      <c r="A6" s="106" t="s">
        <v>965</v>
      </c>
      <c r="B6" s="107"/>
      <c r="C6" s="111"/>
      <c r="D6" s="107"/>
      <c r="E6" s="108"/>
      <c r="F6" s="109"/>
      <c r="G6" s="107"/>
      <c r="H6" s="107"/>
      <c r="I6" s="107"/>
    </row>
    <row r="7" spans="1:11" s="105" customFormat="1" x14ac:dyDescent="0.25">
      <c r="B7" s="112" t="s">
        <v>899</v>
      </c>
      <c r="C7" s="169"/>
      <c r="D7" s="113" t="s">
        <v>937</v>
      </c>
      <c r="E7" s="114">
        <f>'COLECTOR Nº 07- AV. ARICA'!I9</f>
        <v>144.76531173449416</v>
      </c>
      <c r="F7" s="115" t="s">
        <v>840</v>
      </c>
      <c r="G7" s="109"/>
      <c r="H7" s="107"/>
      <c r="I7" s="107"/>
      <c r="J7" s="107"/>
    </row>
    <row r="8" spans="1:11" s="105" customFormat="1" x14ac:dyDescent="0.25">
      <c r="B8" s="112" t="s">
        <v>900</v>
      </c>
      <c r="C8" s="169"/>
      <c r="D8" s="113" t="s">
        <v>937</v>
      </c>
      <c r="E8" s="114">
        <f>E15*E7</f>
        <v>318.48368581588716</v>
      </c>
      <c r="F8" s="115" t="s">
        <v>840</v>
      </c>
      <c r="G8" s="109"/>
      <c r="H8" s="107"/>
      <c r="I8" s="107"/>
      <c r="J8" s="107"/>
    </row>
    <row r="9" spans="1:11" s="105" customFormat="1" x14ac:dyDescent="0.25">
      <c r="A9" s="106" t="s">
        <v>966</v>
      </c>
      <c r="B9" s="107"/>
      <c r="C9" s="111"/>
      <c r="D9" s="107"/>
      <c r="E9" s="108"/>
      <c r="F9" s="109"/>
      <c r="G9" s="107"/>
      <c r="H9" s="107"/>
      <c r="I9" s="107"/>
    </row>
    <row r="10" spans="1:11" s="105" customFormat="1" x14ac:dyDescent="0.25">
      <c r="B10" s="112" t="s">
        <v>901</v>
      </c>
      <c r="C10" s="169"/>
      <c r="D10" s="107"/>
      <c r="E10" s="116">
        <v>50</v>
      </c>
      <c r="F10" s="115" t="s">
        <v>888</v>
      </c>
      <c r="G10" s="109"/>
      <c r="H10" s="107"/>
      <c r="I10" s="107"/>
      <c r="J10" s="107"/>
    </row>
    <row r="11" spans="1:11" s="105" customFormat="1" x14ac:dyDescent="0.25">
      <c r="B11" s="112" t="s">
        <v>941</v>
      </c>
      <c r="C11" s="169"/>
      <c r="D11" s="107"/>
      <c r="E11" s="114"/>
      <c r="F11" s="115"/>
      <c r="I11" s="107"/>
      <c r="J11" s="107"/>
    </row>
    <row r="12" spans="1:11" s="105" customFormat="1" ht="15" customHeight="1" x14ac:dyDescent="0.25">
      <c r="B12" s="112" t="s">
        <v>902</v>
      </c>
      <c r="C12" s="169"/>
      <c r="D12" s="113" t="s">
        <v>937</v>
      </c>
      <c r="E12" s="114">
        <f>ROUND(E7*(E10/100)+'COLECTOR Nº 07- AV. ARICA'!C19,2)</f>
        <v>75.69</v>
      </c>
      <c r="F12" s="115" t="s">
        <v>840</v>
      </c>
      <c r="G12" s="109"/>
      <c r="H12" s="107"/>
      <c r="I12" s="107"/>
      <c r="J12" s="107"/>
    </row>
    <row r="13" spans="1:11" s="105" customFormat="1" x14ac:dyDescent="0.25">
      <c r="A13" s="106" t="s">
        <v>967</v>
      </c>
      <c r="B13" s="107"/>
      <c r="C13" s="117"/>
      <c r="D13" s="107"/>
      <c r="E13" s="108"/>
      <c r="F13" s="109"/>
      <c r="G13" s="107"/>
      <c r="H13" s="107"/>
      <c r="I13" s="107"/>
    </row>
    <row r="14" spans="1:11" s="105" customFormat="1" x14ac:dyDescent="0.25">
      <c r="B14" s="109" t="s">
        <v>940</v>
      </c>
      <c r="C14" s="168"/>
      <c r="D14" s="107"/>
      <c r="E14" s="118">
        <f>+'COLECTOR Nº 07- AV. ARICA'!C12</f>
        <v>1.3</v>
      </c>
      <c r="F14" s="115"/>
      <c r="G14" s="108"/>
      <c r="H14" s="109"/>
      <c r="I14" s="107"/>
      <c r="J14" s="107"/>
      <c r="K14" s="107"/>
    </row>
    <row r="15" spans="1:11" s="105" customFormat="1" x14ac:dyDescent="0.25">
      <c r="B15" s="109" t="s">
        <v>903</v>
      </c>
      <c r="C15" s="168"/>
      <c r="D15" s="107"/>
      <c r="E15" s="118">
        <f>+'COLECTOR Nº 07- AV. ARICA'!C14</f>
        <v>2.2000000000000002</v>
      </c>
      <c r="F15" s="115"/>
      <c r="G15" s="108"/>
      <c r="H15" s="109"/>
      <c r="I15" s="107"/>
      <c r="J15" s="107"/>
      <c r="K15" s="107"/>
    </row>
    <row r="16" spans="1:11" s="105" customFormat="1" x14ac:dyDescent="0.25">
      <c r="A16" s="106" t="s">
        <v>968</v>
      </c>
      <c r="B16" s="107"/>
      <c r="C16" s="117"/>
      <c r="D16" s="107"/>
      <c r="E16" s="108"/>
      <c r="F16" s="109"/>
      <c r="G16" s="107"/>
      <c r="H16" s="107"/>
      <c r="I16" s="107"/>
    </row>
    <row r="17" spans="1:11" s="105" customFormat="1" x14ac:dyDescent="0.25">
      <c r="B17" s="109" t="s">
        <v>904</v>
      </c>
      <c r="C17" s="168"/>
      <c r="D17" s="107"/>
      <c r="E17" s="118">
        <v>30</v>
      </c>
      <c r="F17" s="115" t="s">
        <v>905</v>
      </c>
      <c r="G17" s="108"/>
      <c r="H17" s="109"/>
      <c r="I17" s="107"/>
      <c r="J17" s="107"/>
      <c r="K17" s="107"/>
    </row>
    <row r="18" spans="1:11" s="105" customFormat="1" x14ac:dyDescent="0.25">
      <c r="B18" s="109" t="s">
        <v>942</v>
      </c>
      <c r="C18" s="168"/>
      <c r="D18" s="107"/>
      <c r="E18" s="118">
        <v>7.5</v>
      </c>
      <c r="F18" s="115" t="s">
        <v>905</v>
      </c>
      <c r="G18" s="108"/>
      <c r="H18" s="109"/>
      <c r="I18" s="107"/>
      <c r="J18" s="107"/>
      <c r="K18" s="107"/>
    </row>
    <row r="19" spans="1:11" s="105" customFormat="1" x14ac:dyDescent="0.25">
      <c r="A19" s="106" t="s">
        <v>969</v>
      </c>
      <c r="B19" s="107"/>
      <c r="C19" s="117"/>
      <c r="D19" s="107"/>
      <c r="E19" s="108"/>
      <c r="F19" s="109"/>
      <c r="G19" s="107"/>
      <c r="H19" s="107"/>
      <c r="I19" s="107"/>
    </row>
    <row r="20" spans="1:11" s="105" customFormat="1" x14ac:dyDescent="0.25">
      <c r="B20" s="109" t="s">
        <v>906</v>
      </c>
      <c r="C20" s="168"/>
      <c r="D20" s="107"/>
      <c r="E20" s="114">
        <f>+E8/E12</f>
        <v>4.2077379550255936</v>
      </c>
      <c r="F20" s="115"/>
      <c r="G20" s="108"/>
      <c r="H20" s="109"/>
      <c r="I20" s="107"/>
      <c r="J20" s="107"/>
      <c r="K20" s="107"/>
    </row>
    <row r="21" spans="1:11" s="105" customFormat="1" x14ac:dyDescent="0.25">
      <c r="B21" s="109" t="s">
        <v>907</v>
      </c>
      <c r="C21" s="168"/>
      <c r="D21" s="107"/>
      <c r="E21" s="114">
        <f>+E17/E18</f>
        <v>4</v>
      </c>
      <c r="F21" s="115"/>
      <c r="G21" s="108"/>
      <c r="H21" s="109"/>
      <c r="I21" s="107"/>
      <c r="J21" s="107"/>
      <c r="K21" s="107"/>
    </row>
    <row r="22" spans="1:11" s="105" customFormat="1" x14ac:dyDescent="0.25">
      <c r="B22" s="109" t="s">
        <v>939</v>
      </c>
      <c r="C22" s="168"/>
      <c r="D22" s="107"/>
      <c r="E22" s="114"/>
      <c r="F22" s="115"/>
      <c r="G22" s="108"/>
      <c r="H22" s="109"/>
      <c r="I22" s="107"/>
      <c r="J22" s="107"/>
      <c r="K22" s="107"/>
    </row>
    <row r="23" spans="1:11" s="105" customFormat="1" ht="6" customHeight="1" x14ac:dyDescent="0.25">
      <c r="A23" s="109"/>
      <c r="B23" s="107"/>
      <c r="C23" s="114"/>
      <c r="D23" s="115"/>
      <c r="E23" s="108"/>
      <c r="F23" s="109"/>
      <c r="G23" s="107"/>
      <c r="H23" s="107"/>
      <c r="I23" s="107"/>
    </row>
    <row r="24" spans="1:11" s="105" customFormat="1" x14ac:dyDescent="0.25">
      <c r="B24" s="119" t="s">
        <v>908</v>
      </c>
      <c r="C24" s="111" t="s">
        <v>1054</v>
      </c>
      <c r="D24" s="273" t="s">
        <v>937</v>
      </c>
      <c r="E24" s="272">
        <f>+E20-E21</f>
        <v>0.20773795502559356</v>
      </c>
      <c r="F24" s="108"/>
      <c r="G24" s="109"/>
      <c r="H24" s="107"/>
      <c r="I24" s="107"/>
      <c r="J24" s="107"/>
    </row>
    <row r="25" spans="1:11" s="105" customFormat="1" x14ac:dyDescent="0.25">
      <c r="B25" s="119" t="s">
        <v>909</v>
      </c>
      <c r="C25" s="111" t="s">
        <v>1055</v>
      </c>
      <c r="D25" s="273" t="s">
        <v>937</v>
      </c>
      <c r="E25" s="272">
        <f>+E21-E20^2</f>
        <v>-13.705058698162965</v>
      </c>
      <c r="I25" s="107"/>
      <c r="J25" s="107"/>
    </row>
    <row r="26" spans="1:11" s="105" customFormat="1" x14ac:dyDescent="0.25">
      <c r="B26" s="119" t="s">
        <v>910</v>
      </c>
      <c r="C26" s="111" t="s">
        <v>1056</v>
      </c>
      <c r="E26" s="272">
        <f>+E20*(E20-1)*(1+E21)</f>
        <v>67.486603715686854</v>
      </c>
      <c r="F26" s="108"/>
      <c r="G26" s="109"/>
      <c r="H26" s="107"/>
      <c r="I26" s="107"/>
      <c r="J26" s="107"/>
    </row>
    <row r="27" spans="1:11" s="105" customFormat="1" x14ac:dyDescent="0.25">
      <c r="A27" s="119"/>
      <c r="B27" s="119"/>
      <c r="C27" s="107"/>
      <c r="D27" s="107"/>
      <c r="E27" s="108"/>
      <c r="F27" s="109"/>
      <c r="G27" s="107"/>
      <c r="H27" s="107"/>
      <c r="I27" s="107"/>
    </row>
    <row r="28" spans="1:11" s="105" customFormat="1" x14ac:dyDescent="0.25">
      <c r="A28" s="109" t="s">
        <v>943</v>
      </c>
      <c r="B28" s="107"/>
      <c r="C28" s="114"/>
      <c r="D28" s="115"/>
      <c r="E28" s="108"/>
      <c r="F28" s="109"/>
      <c r="G28" s="107"/>
      <c r="H28" s="107"/>
      <c r="I28" s="107"/>
    </row>
    <row r="29" spans="1:11" s="105" customFormat="1" x14ac:dyDescent="0.25">
      <c r="A29" s="109"/>
      <c r="B29" s="120">
        <f>+E25^2</f>
        <v>187.82863392009236</v>
      </c>
      <c r="C29" s="121" t="s">
        <v>944</v>
      </c>
      <c r="D29" s="122">
        <f>4*E24*E26</f>
        <v>56.078116190077644</v>
      </c>
      <c r="E29" s="108"/>
      <c r="F29" s="109"/>
      <c r="G29" s="107"/>
      <c r="H29" s="107"/>
      <c r="I29" s="107"/>
    </row>
    <row r="30" spans="1:11" s="105" customFormat="1" ht="13.5" thickBot="1" x14ac:dyDescent="0.3">
      <c r="A30" s="109"/>
      <c r="B30" s="107"/>
      <c r="C30" s="114"/>
      <c r="D30" s="115"/>
      <c r="E30" s="108"/>
      <c r="F30" s="109"/>
      <c r="G30" s="107"/>
      <c r="H30" s="107"/>
      <c r="I30" s="107"/>
    </row>
    <row r="31" spans="1:11" s="105" customFormat="1" ht="15.75" thickBot="1" x14ac:dyDescent="0.3">
      <c r="A31" s="958" t="s">
        <v>970</v>
      </c>
      <c r="B31" s="959"/>
      <c r="C31" s="959"/>
      <c r="D31" s="959"/>
      <c r="E31" s="959"/>
      <c r="F31" s="959"/>
      <c r="G31" s="960"/>
      <c r="H31" s="123"/>
      <c r="I31" s="123"/>
    </row>
    <row r="32" spans="1:11" s="105" customFormat="1" ht="13.5" thickBot="1" x14ac:dyDescent="0.3">
      <c r="A32" s="123"/>
      <c r="B32" s="123"/>
      <c r="C32" s="955" t="s">
        <v>911</v>
      </c>
      <c r="D32" s="956"/>
      <c r="E32" s="956"/>
      <c r="F32" s="957"/>
      <c r="G32" s="123"/>
      <c r="H32" s="123"/>
      <c r="I32" s="123"/>
    </row>
    <row r="33" spans="1:11" s="105" customFormat="1" x14ac:dyDescent="0.25">
      <c r="A33" s="124" t="s">
        <v>912</v>
      </c>
      <c r="B33" s="125" t="s">
        <v>913</v>
      </c>
      <c r="C33" s="126">
        <f>+E24</f>
        <v>0.20773795502559356</v>
      </c>
      <c r="D33" s="125" t="s">
        <v>914</v>
      </c>
      <c r="E33" s="126">
        <f>+E25</f>
        <v>-13.705058698162965</v>
      </c>
      <c r="F33" s="125" t="s">
        <v>915</v>
      </c>
      <c r="G33" s="126">
        <f>+E26</f>
        <v>67.486603715686854</v>
      </c>
      <c r="H33" s="123"/>
      <c r="I33" s="123"/>
    </row>
    <row r="34" spans="1:11" s="105" customFormat="1" x14ac:dyDescent="0.25">
      <c r="A34" s="127" t="s">
        <v>916</v>
      </c>
      <c r="B34" s="123"/>
      <c r="C34" s="123"/>
      <c r="D34" s="123"/>
      <c r="E34" s="123"/>
      <c r="F34" s="123"/>
      <c r="G34" s="123"/>
      <c r="H34" s="123"/>
      <c r="I34" s="123"/>
    </row>
    <row r="35" spans="1:11" s="105" customFormat="1" ht="15.75" x14ac:dyDescent="0.25">
      <c r="A35" s="128" t="s">
        <v>917</v>
      </c>
      <c r="B35" s="129" t="s">
        <v>971</v>
      </c>
      <c r="C35" s="130" t="str">
        <f>IF((E33^2-4*C33*G33)&lt;0,"Raiz imaginaria","Raiz real=")</f>
        <v>Raiz real=</v>
      </c>
      <c r="D35" s="274">
        <f>(-E33+(E33^2-4*C33*G33)^(1/2))/(2*C33)</f>
        <v>60.613193027150132</v>
      </c>
      <c r="E35" s="129" t="s">
        <v>972</v>
      </c>
      <c r="F35" s="130" t="str">
        <f>IF((E33^2-4*C33*G33)&lt;0,"Raiz imaginaria","Raiz real=")</f>
        <v>Raiz real=</v>
      </c>
      <c r="G35" s="274">
        <f>(-E33-(E33^2-4*C33*G33)^(1/2))/(2*C33)</f>
        <v>5.3596268962696678</v>
      </c>
      <c r="H35" s="123"/>
      <c r="I35" s="123"/>
    </row>
    <row r="36" spans="1:11" s="105" customFormat="1" x14ac:dyDescent="0.25">
      <c r="A36" s="123"/>
      <c r="B36" s="123"/>
      <c r="C36" s="123"/>
      <c r="D36" s="123"/>
      <c r="E36" s="123"/>
      <c r="F36" s="123"/>
      <c r="G36" s="123"/>
      <c r="H36" s="123"/>
      <c r="I36" s="123"/>
    </row>
    <row r="37" spans="1:11" s="105" customFormat="1" x14ac:dyDescent="0.25">
      <c r="A37" s="131" t="s">
        <v>973</v>
      </c>
      <c r="B37" s="129" t="s">
        <v>918</v>
      </c>
      <c r="C37" s="129" t="s">
        <v>919</v>
      </c>
      <c r="D37" s="123"/>
      <c r="E37" s="123"/>
      <c r="F37" s="123"/>
      <c r="G37" s="123"/>
      <c r="H37" s="123"/>
      <c r="I37" s="123"/>
    </row>
    <row r="38" spans="1:11" s="105" customFormat="1" x14ac:dyDescent="0.25">
      <c r="A38" s="123"/>
      <c r="B38" s="132">
        <f>D35+3</f>
        <v>63.613193027150132</v>
      </c>
      <c r="C38" s="132">
        <f>C33*B38^2+E33*B38+G33</f>
        <v>36.304430102931818</v>
      </c>
      <c r="D38" s="123"/>
      <c r="E38" s="123"/>
      <c r="F38" s="123"/>
      <c r="G38" s="123"/>
      <c r="H38" s="123"/>
      <c r="I38" s="123"/>
    </row>
    <row r="39" spans="1:11" s="105" customFormat="1" x14ac:dyDescent="0.25">
      <c r="A39" s="123"/>
      <c r="B39" s="132">
        <f>D35+2</f>
        <v>62.613193027150132</v>
      </c>
      <c r="C39" s="132">
        <f>C33*B39^2+E33*B39+G33</f>
        <v>23.787477491903431</v>
      </c>
      <c r="D39" s="123"/>
      <c r="E39" s="123"/>
      <c r="F39" s="123"/>
      <c r="G39" s="123"/>
      <c r="H39" s="123"/>
      <c r="I39" s="123"/>
    </row>
    <row r="40" spans="1:11" s="105" customFormat="1" x14ac:dyDescent="0.25">
      <c r="A40" s="123"/>
      <c r="B40" s="132">
        <f>D35+1</f>
        <v>61.613193027150132</v>
      </c>
      <c r="C40" s="132">
        <f>C33*B40^2+E33*B40+G33</f>
        <v>11.686000790926144</v>
      </c>
      <c r="D40" s="123"/>
      <c r="E40" s="123"/>
      <c r="F40" s="123"/>
      <c r="G40" s="123"/>
      <c r="H40" s="123"/>
      <c r="I40" s="123"/>
    </row>
    <row r="41" spans="1:11" s="105" customFormat="1" x14ac:dyDescent="0.25">
      <c r="A41" s="123"/>
      <c r="B41" s="132">
        <f>D35</f>
        <v>60.613193027150132</v>
      </c>
      <c r="C41" s="133">
        <f>C33*B41^2+E33*B41+G33</f>
        <v>0</v>
      </c>
      <c r="D41" s="123"/>
      <c r="E41" s="123"/>
      <c r="F41" s="123"/>
      <c r="G41" s="123"/>
      <c r="H41" s="123"/>
      <c r="I41" s="123"/>
    </row>
    <row r="42" spans="1:11" s="105" customFormat="1" x14ac:dyDescent="0.25">
      <c r="A42" s="134"/>
      <c r="B42" s="132">
        <f>(D35+G35)/2</f>
        <v>32.986409961709903</v>
      </c>
      <c r="C42" s="132">
        <f>C33*B42^2+E33*B42+G33</f>
        <v>-158.55373866776398</v>
      </c>
      <c r="D42" s="123"/>
      <c r="E42" s="123"/>
      <c r="F42" s="123"/>
      <c r="G42" s="123"/>
      <c r="H42" s="123"/>
      <c r="I42" s="123"/>
    </row>
    <row r="43" spans="1:11" s="105" customFormat="1" x14ac:dyDescent="0.25">
      <c r="A43" s="123"/>
      <c r="B43" s="132">
        <f>G35</f>
        <v>5.3596268962696678</v>
      </c>
      <c r="C43" s="133">
        <f>C33*B43^2+E33*B43+G33</f>
        <v>0</v>
      </c>
      <c r="D43" s="123"/>
      <c r="E43" s="123"/>
      <c r="F43" s="123"/>
      <c r="G43" s="123"/>
      <c r="H43" s="123"/>
      <c r="I43" s="123"/>
    </row>
    <row r="44" spans="1:11" s="105" customFormat="1" x14ac:dyDescent="0.25">
      <c r="A44" s="123"/>
      <c r="B44" s="132">
        <f>G35-1</f>
        <v>4.3596268962696678</v>
      </c>
      <c r="C44" s="132">
        <f>C33*B44^2+E33*B44+G33</f>
        <v>11.686000790926109</v>
      </c>
      <c r="D44" s="123"/>
      <c r="E44" s="123"/>
      <c r="F44" s="123"/>
      <c r="G44" s="123"/>
      <c r="H44" s="123"/>
      <c r="I44" s="123"/>
    </row>
    <row r="45" spans="1:11" s="105" customFormat="1" x14ac:dyDescent="0.25">
      <c r="A45" s="123"/>
      <c r="B45" s="132">
        <f>G35-2</f>
        <v>3.3596268962696678</v>
      </c>
      <c r="C45" s="132">
        <f>C33*B45^2+E33*B45+G33</f>
        <v>23.787477491903395</v>
      </c>
      <c r="D45" s="123"/>
      <c r="E45" s="123"/>
      <c r="F45" s="123"/>
      <c r="G45" s="123"/>
      <c r="H45" s="123"/>
      <c r="I45" s="123"/>
      <c r="K45" s="135"/>
    </row>
    <row r="46" spans="1:11" s="105" customFormat="1" x14ac:dyDescent="0.25">
      <c r="A46" s="123"/>
      <c r="B46" s="132">
        <f>G35-3</f>
        <v>2.3596268962696678</v>
      </c>
      <c r="C46" s="132">
        <f>C33*B46^2+E33*B46+G33</f>
        <v>36.304430102931875</v>
      </c>
      <c r="D46" s="123"/>
      <c r="E46" s="123"/>
      <c r="F46" s="123"/>
      <c r="G46" s="123"/>
      <c r="H46" s="123"/>
      <c r="I46" s="123"/>
      <c r="K46" s="136"/>
    </row>
    <row r="47" spans="1:11" s="105" customFormat="1" x14ac:dyDescent="0.25">
      <c r="A47" s="123" t="s">
        <v>920</v>
      </c>
      <c r="B47" s="123"/>
      <c r="C47" s="123"/>
      <c r="D47" s="123"/>
      <c r="E47" s="123"/>
      <c r="F47" s="123"/>
      <c r="G47" s="123"/>
      <c r="H47" s="123"/>
      <c r="I47" s="123"/>
      <c r="K47" s="137"/>
    </row>
    <row r="48" spans="1:11" s="105" customFormat="1" x14ac:dyDescent="0.25">
      <c r="A48" s="123"/>
      <c r="B48" s="119" t="s">
        <v>921</v>
      </c>
      <c r="C48" s="192">
        <f>ROUND(B41,3)</f>
        <v>60.613</v>
      </c>
      <c r="D48" s="123"/>
      <c r="E48" s="123"/>
      <c r="F48" s="123"/>
      <c r="G48" s="123"/>
      <c r="H48" s="123"/>
      <c r="I48" s="123"/>
    </row>
    <row r="49" spans="1:12" s="105" customFormat="1" x14ac:dyDescent="0.25">
      <c r="A49" s="123"/>
      <c r="B49" s="119" t="s">
        <v>922</v>
      </c>
      <c r="C49" s="192">
        <f>ROUND(B43,3)</f>
        <v>5.36</v>
      </c>
      <c r="D49" s="123"/>
      <c r="E49" s="123"/>
      <c r="F49" s="123"/>
      <c r="G49" s="123"/>
      <c r="H49" s="123"/>
      <c r="I49" s="123"/>
    </row>
    <row r="50" spans="1:12" s="105" customFormat="1" x14ac:dyDescent="0.25">
      <c r="A50" s="123"/>
      <c r="B50" s="119" t="s">
        <v>923</v>
      </c>
      <c r="C50" s="192">
        <f>+C49</f>
        <v>5.36</v>
      </c>
      <c r="D50" s="138" t="s">
        <v>924</v>
      </c>
      <c r="E50" s="123"/>
      <c r="F50" s="123"/>
      <c r="G50" s="123"/>
      <c r="H50" s="123"/>
      <c r="I50" s="123"/>
    </row>
    <row r="51" spans="1:12" s="105" customFormat="1" x14ac:dyDescent="0.25">
      <c r="A51" s="123" t="s">
        <v>925</v>
      </c>
      <c r="B51" s="123"/>
      <c r="C51" s="123"/>
      <c r="D51" s="123"/>
      <c r="E51" s="123"/>
      <c r="F51" s="123"/>
      <c r="G51" s="123"/>
      <c r="H51" s="123"/>
      <c r="I51" s="123"/>
    </row>
    <row r="52" spans="1:12" s="105" customFormat="1" x14ac:dyDescent="0.25">
      <c r="A52" s="123"/>
      <c r="B52" s="123"/>
      <c r="C52" s="123"/>
      <c r="D52" s="123"/>
      <c r="E52" s="123"/>
      <c r="F52" s="123"/>
      <c r="G52" s="123"/>
      <c r="H52" s="123"/>
      <c r="I52" s="123"/>
    </row>
    <row r="53" spans="1:12" s="105" customFormat="1" x14ac:dyDescent="0.25">
      <c r="A53" s="106" t="s">
        <v>974</v>
      </c>
      <c r="B53" s="107"/>
      <c r="C53" s="111"/>
      <c r="D53" s="107"/>
      <c r="E53" s="108"/>
      <c r="F53" s="109"/>
      <c r="G53" s="321" t="s">
        <v>1083</v>
      </c>
      <c r="H53" s="322">
        <v>2024</v>
      </c>
      <c r="I53" s="107"/>
    </row>
    <row r="54" spans="1:12" s="105" customFormat="1" x14ac:dyDescent="0.25">
      <c r="B54" s="139" t="s">
        <v>926</v>
      </c>
      <c r="C54" s="140"/>
      <c r="D54" s="140"/>
      <c r="E54" s="141">
        <f>+E12</f>
        <v>75.69</v>
      </c>
      <c r="F54" s="142" t="s">
        <v>840</v>
      </c>
      <c r="G54" s="493">
        <f>ROUND('COLECTOR Nº 07- AV. ARICA'!E9*(E10/100)+'COLECTOR Nº 07- AV. ARICA'!C19,2)</f>
        <v>44.57</v>
      </c>
      <c r="H54" s="494">
        <f>ROUND('COLECTOR Nº 07- AV. ARICA'!F9*(E10/100)+'COLECTOR Nº 07- AV. ARICA'!C19,2)</f>
        <v>53.9</v>
      </c>
      <c r="I54" s="143"/>
      <c r="J54" s="143"/>
      <c r="K54" s="144"/>
      <c r="L54" s="143"/>
    </row>
    <row r="55" spans="1:12" s="105" customFormat="1" x14ac:dyDescent="0.25">
      <c r="B55" s="145" t="s">
        <v>927</v>
      </c>
      <c r="C55" s="143"/>
      <c r="D55" s="143"/>
      <c r="E55" s="144">
        <f>+E8</f>
        <v>318.48368581588716</v>
      </c>
      <c r="F55" s="146" t="s">
        <v>840</v>
      </c>
      <c r="G55" s="493"/>
      <c r="H55" s="494"/>
      <c r="I55" s="143"/>
      <c r="J55" s="143"/>
      <c r="K55" s="144"/>
      <c r="L55" s="143"/>
    </row>
    <row r="56" spans="1:12" s="105" customFormat="1" x14ac:dyDescent="0.25">
      <c r="B56" s="275" t="s">
        <v>928</v>
      </c>
      <c r="C56" s="276"/>
      <c r="D56" s="276"/>
      <c r="E56" s="277">
        <f>ROUND(E54*C50,2)</f>
        <v>405.7</v>
      </c>
      <c r="F56" s="278" t="s">
        <v>938</v>
      </c>
      <c r="G56" s="495">
        <f>ROUND(G54*C50,2)</f>
        <v>238.9</v>
      </c>
      <c r="H56" s="496">
        <f>ROUND(H54*C50,2)</f>
        <v>288.89999999999998</v>
      </c>
      <c r="I56" s="147"/>
      <c r="J56" s="147"/>
      <c r="K56" s="148"/>
      <c r="L56" s="147"/>
    </row>
    <row r="57" spans="1:12" s="105" customFormat="1" x14ac:dyDescent="0.25">
      <c r="B57" s="145" t="s">
        <v>929</v>
      </c>
      <c r="C57" s="279"/>
      <c r="D57" s="279"/>
      <c r="E57" s="280">
        <f>ROUND(E18*60*E20*(C50-1)*E54/((E20+C50-1)*1000),2)</f>
        <v>72.930000000000007</v>
      </c>
      <c r="F57" s="281" t="s">
        <v>930</v>
      </c>
      <c r="G57" s="487"/>
      <c r="H57" s="488"/>
      <c r="I57" s="143"/>
      <c r="J57" s="143"/>
      <c r="K57" s="144"/>
      <c r="L57" s="143"/>
    </row>
    <row r="58" spans="1:12" s="105" customFormat="1" x14ac:dyDescent="0.25">
      <c r="B58" s="149" t="s">
        <v>931</v>
      </c>
      <c r="C58" s="150"/>
      <c r="D58" s="150"/>
      <c r="E58" s="151">
        <f>SUM(E59:E60)</f>
        <v>7.5</v>
      </c>
      <c r="F58" s="142" t="s">
        <v>932</v>
      </c>
      <c r="G58" s="487"/>
      <c r="H58" s="489"/>
      <c r="I58" s="283">
        <f>60*24</f>
        <v>1440</v>
      </c>
      <c r="J58" s="143" t="s">
        <v>1057</v>
      </c>
    </row>
    <row r="59" spans="1:12" s="105" customFormat="1" x14ac:dyDescent="0.25">
      <c r="B59" s="152" t="s">
        <v>946</v>
      </c>
      <c r="C59" s="153"/>
      <c r="D59" s="143"/>
      <c r="E59" s="144">
        <f>ROUND(E57*1000/((E55)*60),2)</f>
        <v>3.82</v>
      </c>
      <c r="F59" s="146" t="s">
        <v>932</v>
      </c>
      <c r="G59" s="487"/>
      <c r="H59" s="490"/>
      <c r="I59" s="283">
        <f>(I58/E58)*(1/3)</f>
        <v>64</v>
      </c>
      <c r="J59" s="143" t="s">
        <v>1058</v>
      </c>
    </row>
    <row r="60" spans="1:12" s="105" customFormat="1" x14ac:dyDescent="0.25">
      <c r="B60" s="154" t="s">
        <v>947</v>
      </c>
      <c r="C60" s="155"/>
      <c r="D60" s="156"/>
      <c r="E60" s="157">
        <f>ROUND(E57*1000/((E56-E54)*60),2)</f>
        <v>3.68</v>
      </c>
      <c r="F60" s="158" t="s">
        <v>932</v>
      </c>
      <c r="G60" s="487"/>
      <c r="H60" s="490"/>
      <c r="I60" s="283">
        <f>(I58/E61)*(2/3)</f>
        <v>32</v>
      </c>
      <c r="J60" s="143" t="s">
        <v>1059</v>
      </c>
    </row>
    <row r="61" spans="1:12" s="105" customFormat="1" x14ac:dyDescent="0.25">
      <c r="B61" s="149" t="s">
        <v>933</v>
      </c>
      <c r="C61" s="150"/>
      <c r="D61" s="150"/>
      <c r="E61" s="151">
        <f>SUM(E62:E63)</f>
        <v>30</v>
      </c>
      <c r="F61" s="142" t="s">
        <v>932</v>
      </c>
      <c r="G61" s="487"/>
      <c r="H61" s="489"/>
      <c r="I61" s="277">
        <f>(I59*E60)+(I60*E63)</f>
        <v>681.6</v>
      </c>
      <c r="J61" s="143" t="s">
        <v>1060</v>
      </c>
    </row>
    <row r="62" spans="1:12" s="105" customFormat="1" x14ac:dyDescent="0.25">
      <c r="B62" s="152" t="s">
        <v>946</v>
      </c>
      <c r="C62" s="143"/>
      <c r="D62" s="143"/>
      <c r="E62" s="144">
        <f>ROUND(E57*1000/(E54*60),2)</f>
        <v>16.059999999999999</v>
      </c>
      <c r="F62" s="146" t="s">
        <v>932</v>
      </c>
      <c r="G62" s="487"/>
      <c r="H62" s="490"/>
      <c r="I62" s="144">
        <f>+I61/60</f>
        <v>11.360000000000001</v>
      </c>
      <c r="J62" s="143" t="s">
        <v>1061</v>
      </c>
    </row>
    <row r="63" spans="1:12" s="105" customFormat="1" x14ac:dyDescent="0.25">
      <c r="B63" s="154" t="s">
        <v>947</v>
      </c>
      <c r="C63" s="156"/>
      <c r="D63" s="156"/>
      <c r="E63" s="157">
        <f>ROUND(E57*1000/((E56-E55)*60),2)</f>
        <v>13.94</v>
      </c>
      <c r="F63" s="158" t="s">
        <v>932</v>
      </c>
      <c r="G63" s="487"/>
      <c r="H63" s="490"/>
      <c r="I63" s="143"/>
      <c r="J63" s="143"/>
      <c r="K63" s="144"/>
      <c r="L63" s="143"/>
    </row>
    <row r="64" spans="1:12" s="105" customFormat="1" x14ac:dyDescent="0.25">
      <c r="B64" s="149" t="s">
        <v>945</v>
      </c>
      <c r="C64" s="159"/>
      <c r="D64" s="159"/>
      <c r="E64" s="159"/>
      <c r="F64" s="160"/>
      <c r="G64" s="491"/>
      <c r="H64" s="489"/>
      <c r="I64" s="153"/>
      <c r="J64" s="153"/>
      <c r="K64" s="153"/>
      <c r="L64" s="153"/>
    </row>
    <row r="65" spans="2:13" s="105" customFormat="1" x14ac:dyDescent="0.25">
      <c r="B65" s="172"/>
      <c r="C65" s="161" t="s">
        <v>934</v>
      </c>
      <c r="D65" s="161">
        <v>2.5</v>
      </c>
      <c r="E65" s="153" t="s">
        <v>935</v>
      </c>
      <c r="F65" s="162"/>
      <c r="G65" s="491"/>
      <c r="H65" s="491"/>
      <c r="I65" s="153"/>
      <c r="J65" s="161"/>
      <c r="K65" s="161"/>
      <c r="L65" s="153"/>
      <c r="M65" s="153"/>
    </row>
    <row r="66" spans="2:13" s="105" customFormat="1" x14ac:dyDescent="0.25">
      <c r="B66" s="173"/>
      <c r="C66" s="171" t="s">
        <v>936</v>
      </c>
      <c r="D66" s="163">
        <f>E57/(PI()*D65^2)</f>
        <v>3.7142943999014171</v>
      </c>
      <c r="E66" s="155" t="s">
        <v>935</v>
      </c>
      <c r="F66" s="164"/>
      <c r="G66" s="491"/>
      <c r="H66" s="491"/>
      <c r="I66" s="153"/>
      <c r="J66" s="161"/>
      <c r="K66" s="165"/>
      <c r="L66" s="153"/>
      <c r="M66" s="153"/>
    </row>
    <row r="67" spans="2:13" s="105" customFormat="1" x14ac:dyDescent="0.25">
      <c r="E67" s="166"/>
    </row>
  </sheetData>
  <mergeCells count="3">
    <mergeCell ref="C32:F32"/>
    <mergeCell ref="A31:G31"/>
    <mergeCell ref="A1:H1"/>
  </mergeCells>
  <printOptions horizontalCentered="1"/>
  <pageMargins left="0.78740157480314965" right="0.78740157480314965" top="0.78740157480314965" bottom="0.78740157480314965" header="0" footer="0"/>
  <pageSetup paperSize="9" scale="73" orientation="portrait" r:id="rId1"/>
  <colBreaks count="1" manualBreakCount="1">
    <brk id="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63"/>
  <sheetViews>
    <sheetView view="pageBreakPreview" topLeftCell="A3" zoomScale="90" zoomScaleNormal="90" zoomScaleSheetLayoutView="90" zoomScalePageLayoutView="90" workbookViewId="0">
      <selection activeCell="AI13" sqref="AI13"/>
    </sheetView>
  </sheetViews>
  <sheetFormatPr baseColWidth="10" defaultColWidth="10.85546875" defaultRowHeight="12.75" x14ac:dyDescent="0.25"/>
  <cols>
    <col min="1" max="2" width="9" style="38" customWidth="1"/>
    <col min="3" max="3" width="11.42578125" style="38" customWidth="1"/>
    <col min="4" max="4" width="8.7109375" style="38" customWidth="1"/>
    <col min="5" max="5" width="12.7109375" style="61" hidden="1" customWidth="1"/>
    <col min="6" max="8" width="9.7109375" style="38" hidden="1" customWidth="1"/>
    <col min="9" max="11" width="9.85546875" style="38" hidden="1" customWidth="1"/>
    <col min="12" max="12" width="11.28515625" style="38" hidden="1" customWidth="1"/>
    <col min="13" max="13" width="8.140625" style="38" hidden="1" customWidth="1"/>
    <col min="14" max="14" width="10.28515625" style="38" hidden="1" customWidth="1"/>
    <col min="15" max="15" width="11.28515625" style="38" hidden="1" customWidth="1"/>
    <col min="16" max="16" width="9.42578125" style="38" hidden="1" customWidth="1"/>
    <col min="17" max="18" width="9.42578125" style="62" hidden="1" customWidth="1"/>
    <col min="19" max="19" width="7.85546875" style="38" hidden="1" customWidth="1"/>
    <col min="20" max="20" width="10.28515625" style="38" hidden="1" customWidth="1"/>
    <col min="21" max="21" width="10.42578125" style="38" hidden="1" customWidth="1"/>
    <col min="22" max="24" width="8.42578125" style="38" hidden="1" customWidth="1"/>
    <col min="25" max="25" width="8.140625" style="38" hidden="1" customWidth="1"/>
    <col min="26" max="26" width="7.42578125" style="38" hidden="1" customWidth="1"/>
    <col min="27" max="27" width="8" style="38" hidden="1" customWidth="1"/>
    <col min="28" max="29" width="7.85546875" style="38" hidden="1" customWidth="1"/>
    <col min="30" max="30" width="8.7109375" style="38" hidden="1" customWidth="1"/>
    <col min="31" max="31" width="11" style="38" hidden="1" customWidth="1"/>
    <col min="32" max="32" width="8.7109375" style="38" hidden="1" customWidth="1"/>
    <col min="33" max="33" width="10.140625" style="34" hidden="1" customWidth="1"/>
    <col min="34" max="34" width="10.85546875" style="38"/>
    <col min="35" max="35" width="21.140625" style="38" bestFit="1" customWidth="1"/>
    <col min="36" max="36" width="15.42578125" style="70" customWidth="1"/>
    <col min="37" max="37" width="10.85546875" style="70"/>
    <col min="38" max="38" width="19.42578125" style="70" customWidth="1"/>
    <col min="39" max="41" width="10.85546875" style="70"/>
    <col min="42" max="16384" width="10.85546875" style="38"/>
  </cols>
  <sheetData>
    <row r="1" spans="1:41" s="34" customFormat="1" ht="18" x14ac:dyDescent="0.25">
      <c r="A1" s="720" t="s">
        <v>1035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  <c r="S1" s="720"/>
      <c r="T1" s="720"/>
      <c r="U1" s="720"/>
      <c r="V1" s="720"/>
      <c r="W1" s="720"/>
      <c r="X1" s="720"/>
      <c r="Y1" s="720"/>
      <c r="Z1" s="720"/>
      <c r="AA1" s="720"/>
      <c r="AB1" s="720"/>
      <c r="AC1" s="720"/>
      <c r="AD1" s="720"/>
      <c r="AE1" s="720"/>
      <c r="AF1" s="720"/>
      <c r="AG1" s="720"/>
      <c r="AJ1" s="43"/>
      <c r="AK1" s="43"/>
      <c r="AL1" s="43"/>
      <c r="AM1" s="43"/>
      <c r="AN1" s="43"/>
      <c r="AO1" s="43"/>
    </row>
    <row r="2" spans="1:41" x14ac:dyDescent="0.25">
      <c r="A2" s="721" t="s">
        <v>834</v>
      </c>
      <c r="B2" s="722"/>
      <c r="C2" s="722"/>
      <c r="D2" s="723"/>
      <c r="E2" s="35"/>
      <c r="F2" s="36"/>
      <c r="G2" s="37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</row>
    <row r="3" spans="1:41" s="100" customFormat="1" x14ac:dyDescent="0.25">
      <c r="A3" s="725" t="s">
        <v>855</v>
      </c>
      <c r="B3" s="726"/>
      <c r="C3" s="205">
        <f>+E60</f>
        <v>3335</v>
      </c>
      <c r="D3" s="206" t="s">
        <v>858</v>
      </c>
      <c r="E3" s="102"/>
      <c r="F3" s="207"/>
      <c r="G3" s="208"/>
      <c r="AJ3" s="101"/>
      <c r="AK3" s="101"/>
      <c r="AL3" s="101"/>
      <c r="AM3" s="101"/>
      <c r="AN3" s="101"/>
      <c r="AO3" s="101"/>
    </row>
    <row r="4" spans="1:41" s="100" customFormat="1" x14ac:dyDescent="0.25">
      <c r="A4" s="725" t="s">
        <v>832</v>
      </c>
      <c r="B4" s="726"/>
      <c r="C4" s="205">
        <v>5</v>
      </c>
      <c r="D4" s="206" t="s">
        <v>1004</v>
      </c>
      <c r="E4" s="101"/>
      <c r="F4" s="207"/>
      <c r="G4" s="208"/>
      <c r="AJ4" s="101"/>
      <c r="AK4" s="101"/>
      <c r="AL4" s="101"/>
      <c r="AM4" s="101"/>
      <c r="AN4" s="101"/>
      <c r="AO4" s="101"/>
    </row>
    <row r="5" spans="1:41" s="100" customFormat="1" x14ac:dyDescent="0.25">
      <c r="A5" s="725" t="s">
        <v>887</v>
      </c>
      <c r="B5" s="726"/>
      <c r="C5" s="205">
        <f>+C3*C4</f>
        <v>16675</v>
      </c>
      <c r="D5" s="206" t="s">
        <v>857</v>
      </c>
      <c r="E5" s="101"/>
      <c r="F5" s="207"/>
      <c r="G5" s="208"/>
      <c r="AJ5" s="101"/>
      <c r="AK5" s="101"/>
      <c r="AL5" s="101"/>
      <c r="AM5" s="101"/>
      <c r="AN5" s="101"/>
      <c r="AO5" s="101"/>
    </row>
    <row r="6" spans="1:41" s="100" customFormat="1" x14ac:dyDescent="0.25">
      <c r="A6" s="725" t="s">
        <v>856</v>
      </c>
      <c r="B6" s="726"/>
      <c r="C6" s="205">
        <v>2.2000000000000002</v>
      </c>
      <c r="D6" s="206" t="s">
        <v>888</v>
      </c>
      <c r="E6" s="202"/>
      <c r="F6" s="207"/>
      <c r="AJ6" s="101"/>
      <c r="AK6" s="101"/>
      <c r="AL6" s="101"/>
      <c r="AM6" s="101"/>
      <c r="AN6" s="101"/>
      <c r="AO6" s="101"/>
    </row>
    <row r="7" spans="1:41" x14ac:dyDescent="0.25">
      <c r="A7" s="725" t="s">
        <v>1002</v>
      </c>
      <c r="B7" s="726"/>
      <c r="C7" s="46">
        <f>C5*(1+C6/100)^(2034-2014)</f>
        <v>25768.180773539731</v>
      </c>
      <c r="D7" s="33" t="s">
        <v>829</v>
      </c>
      <c r="E7" s="47"/>
      <c r="F7" s="35"/>
      <c r="G7" s="43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</row>
    <row r="8" spans="1:41" x14ac:dyDescent="0.25">
      <c r="A8" s="725" t="s">
        <v>853</v>
      </c>
      <c r="B8" s="726"/>
      <c r="C8" s="46">
        <v>180</v>
      </c>
      <c r="D8" s="48" t="s">
        <v>827</v>
      </c>
      <c r="E8" s="43"/>
      <c r="F8" s="35"/>
      <c r="G8" s="4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</row>
    <row r="9" spans="1:41" x14ac:dyDescent="0.25">
      <c r="A9" s="725" t="s">
        <v>819</v>
      </c>
      <c r="B9" s="726"/>
      <c r="C9" s="46">
        <f>C7*C8/86400</f>
        <v>53.683709944874444</v>
      </c>
      <c r="D9" s="48" t="s">
        <v>828</v>
      </c>
      <c r="E9" s="49"/>
      <c r="F9" s="35"/>
      <c r="G9" s="43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</row>
    <row r="10" spans="1:41" x14ac:dyDescent="0.25">
      <c r="A10" s="725" t="s">
        <v>825</v>
      </c>
      <c r="B10" s="726"/>
      <c r="C10" s="46">
        <v>0.35</v>
      </c>
      <c r="D10" s="48" t="s">
        <v>888</v>
      </c>
      <c r="E10" s="50"/>
      <c r="F10" s="35"/>
      <c r="G10" s="43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41" x14ac:dyDescent="0.25">
      <c r="A11" s="725" t="s">
        <v>826</v>
      </c>
      <c r="B11" s="726"/>
      <c r="C11" s="46">
        <f>C9/(1-C10)</f>
        <v>82.590322992114523</v>
      </c>
      <c r="D11" s="48" t="s">
        <v>828</v>
      </c>
      <c r="E11" s="51"/>
      <c r="F11" s="35"/>
      <c r="G11" s="43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</row>
    <row r="12" spans="1:41" x14ac:dyDescent="0.25">
      <c r="A12" s="725" t="s">
        <v>820</v>
      </c>
      <c r="B12" s="726"/>
      <c r="C12" s="46">
        <v>1.3</v>
      </c>
      <c r="D12" s="48"/>
      <c r="E12" s="51"/>
      <c r="F12" s="35"/>
      <c r="G12" s="43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</row>
    <row r="13" spans="1:41" x14ac:dyDescent="0.25">
      <c r="A13" s="725" t="s">
        <v>821</v>
      </c>
      <c r="B13" s="726"/>
      <c r="C13" s="46">
        <f>C12*C11</f>
        <v>107.36741988974889</v>
      </c>
      <c r="D13" s="48" t="s">
        <v>828</v>
      </c>
      <c r="E13" s="51"/>
      <c r="F13" s="35"/>
      <c r="G13" s="43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</row>
    <row r="14" spans="1:41" x14ac:dyDescent="0.25">
      <c r="A14" s="725" t="s">
        <v>822</v>
      </c>
      <c r="B14" s="726"/>
      <c r="C14" s="46">
        <v>2.5</v>
      </c>
      <c r="D14" s="48"/>
      <c r="E14" s="51"/>
      <c r="F14" s="35"/>
      <c r="G14" s="43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</row>
    <row r="15" spans="1:41" x14ac:dyDescent="0.25">
      <c r="A15" s="725" t="s">
        <v>823</v>
      </c>
      <c r="B15" s="726"/>
      <c r="C15" s="46">
        <f>C14*C11</f>
        <v>206.47580748028631</v>
      </c>
      <c r="D15" s="48" t="s">
        <v>828</v>
      </c>
      <c r="E15" s="51"/>
      <c r="F15" s="35"/>
      <c r="G15" s="43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</row>
    <row r="16" spans="1:41" x14ac:dyDescent="0.25">
      <c r="A16" s="725" t="s">
        <v>835</v>
      </c>
      <c r="B16" s="726"/>
      <c r="C16" s="46">
        <v>0.8</v>
      </c>
      <c r="D16" s="48"/>
      <c r="E16" s="51"/>
      <c r="F16" s="35"/>
      <c r="G16" s="43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</row>
    <row r="17" spans="1:41" x14ac:dyDescent="0.25">
      <c r="A17" s="725" t="s">
        <v>824</v>
      </c>
      <c r="B17" s="726"/>
      <c r="C17" s="46">
        <f>C16*C15</f>
        <v>165.18064598422905</v>
      </c>
      <c r="D17" s="48" t="s">
        <v>828</v>
      </c>
      <c r="E17" s="51"/>
      <c r="F17" s="35"/>
      <c r="G17" s="43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</row>
    <row r="18" spans="1:41" x14ac:dyDescent="0.25">
      <c r="A18" s="725" t="s">
        <v>831</v>
      </c>
      <c r="B18" s="726"/>
      <c r="C18" s="46">
        <f>C17/C7</f>
        <v>6.41025641025641E-3</v>
      </c>
      <c r="D18" s="48" t="s">
        <v>830</v>
      </c>
      <c r="E18" s="49"/>
      <c r="F18" s="35"/>
      <c r="G18" s="43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</row>
    <row r="19" spans="1:41" x14ac:dyDescent="0.25">
      <c r="A19" s="725" t="s">
        <v>876</v>
      </c>
      <c r="B19" s="726"/>
      <c r="C19" s="46">
        <f>((20000*C20)+(380*332))/86400</f>
        <v>4.9231481481481483</v>
      </c>
      <c r="D19" s="48" t="s">
        <v>836</v>
      </c>
      <c r="E19" s="49"/>
      <c r="F19" s="35"/>
      <c r="G19" s="43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</row>
    <row r="20" spans="1:41" x14ac:dyDescent="0.25">
      <c r="A20" s="725" t="s">
        <v>838</v>
      </c>
      <c r="B20" s="726"/>
      <c r="C20" s="46">
        <v>14.96</v>
      </c>
      <c r="D20" s="48" t="s">
        <v>839</v>
      </c>
      <c r="E20" s="49"/>
      <c r="F20" s="35"/>
      <c r="G20" s="43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</row>
    <row r="21" spans="1:41" s="100" customFormat="1" x14ac:dyDescent="0.25">
      <c r="A21" s="725" t="s">
        <v>837</v>
      </c>
      <c r="B21" s="726"/>
      <c r="C21" s="205">
        <f>+(C17+C20*C19)</f>
        <v>238.83094228052533</v>
      </c>
      <c r="D21" s="206" t="s">
        <v>840</v>
      </c>
      <c r="E21" s="102"/>
      <c r="F21" s="207"/>
      <c r="G21" s="101"/>
      <c r="AJ21" s="101"/>
      <c r="AK21" s="101"/>
      <c r="AL21" s="101"/>
      <c r="AM21" s="101"/>
      <c r="AN21" s="101"/>
      <c r="AO21" s="101"/>
    </row>
    <row r="22" spans="1:41" x14ac:dyDescent="0.25">
      <c r="A22" s="725" t="s">
        <v>831</v>
      </c>
      <c r="B22" s="726"/>
      <c r="C22" s="46">
        <f>C21/C3</f>
        <v>7.1613475946184502E-2</v>
      </c>
      <c r="D22" s="48" t="s">
        <v>1005</v>
      </c>
      <c r="E22" s="49"/>
      <c r="F22" s="35"/>
      <c r="G22" s="43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</row>
    <row r="23" spans="1:41" x14ac:dyDescent="0.25">
      <c r="A23" s="964" t="s">
        <v>1003</v>
      </c>
      <c r="B23" s="964"/>
      <c r="C23" s="209">
        <f>T60</f>
        <v>238.83094228052531</v>
      </c>
      <c r="D23" s="210" t="s">
        <v>828</v>
      </c>
      <c r="E23" s="49"/>
      <c r="F23" s="35"/>
      <c r="G23" s="43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</row>
    <row r="24" spans="1:41" hidden="1" x14ac:dyDescent="0.25">
      <c r="A24" s="202"/>
      <c r="B24" s="202"/>
      <c r="C24" s="203"/>
      <c r="D24" s="204"/>
      <c r="E24" s="49"/>
      <c r="F24" s="35"/>
      <c r="G24" s="43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</row>
    <row r="25" spans="1:41" hidden="1" x14ac:dyDescent="0.25">
      <c r="A25" s="202"/>
      <c r="B25" s="202"/>
      <c r="C25" s="203"/>
      <c r="D25" s="204"/>
      <c r="E25" s="49"/>
      <c r="F25" s="35"/>
      <c r="G25" s="43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</row>
    <row r="26" spans="1:41" hidden="1" x14ac:dyDescent="0.25">
      <c r="A26" s="202"/>
      <c r="B26" s="202"/>
      <c r="C26" s="203"/>
      <c r="D26" s="204"/>
      <c r="E26" s="49"/>
      <c r="F26" s="35"/>
      <c r="G26" s="43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</row>
    <row r="27" spans="1:41" hidden="1" x14ac:dyDescent="0.25">
      <c r="A27" s="202"/>
      <c r="B27" s="202"/>
      <c r="C27" s="203"/>
      <c r="D27" s="204"/>
      <c r="E27" s="49"/>
      <c r="F27" s="35"/>
      <c r="G27" s="43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41" hidden="1" x14ac:dyDescent="0.25">
      <c r="A28" s="202"/>
      <c r="B28" s="202"/>
      <c r="C28" s="203"/>
      <c r="D28" s="204"/>
      <c r="E28" s="49"/>
      <c r="F28" s="35"/>
      <c r="G28" s="43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</row>
    <row r="29" spans="1:41" hidden="1" x14ac:dyDescent="0.25">
      <c r="A29" s="202"/>
      <c r="B29" s="202"/>
      <c r="C29" s="203"/>
      <c r="D29" s="204"/>
      <c r="E29" s="49"/>
      <c r="F29" s="35"/>
      <c r="G29" s="43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</row>
    <row r="30" spans="1:41" hidden="1" x14ac:dyDescent="0.25">
      <c r="A30" s="202"/>
      <c r="B30" s="202"/>
      <c r="C30" s="203"/>
      <c r="D30" s="204"/>
      <c r="E30" s="49"/>
      <c r="F30" s="35"/>
      <c r="G30" s="43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</row>
    <row r="31" spans="1:41" hidden="1" x14ac:dyDescent="0.25">
      <c r="A31" s="202"/>
      <c r="B31" s="202"/>
      <c r="C31" s="203"/>
      <c r="D31" s="204"/>
      <c r="E31" s="49"/>
      <c r="F31" s="35"/>
      <c r="G31" s="43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</row>
    <row r="32" spans="1:41" hidden="1" x14ac:dyDescent="0.25">
      <c r="A32" s="202"/>
      <c r="B32" s="202"/>
      <c r="C32" s="203"/>
      <c r="D32" s="204"/>
      <c r="E32" s="49"/>
      <c r="F32" s="35"/>
      <c r="G32" s="43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</row>
    <row r="33" spans="1:41" hidden="1" x14ac:dyDescent="0.25">
      <c r="A33" s="202"/>
      <c r="B33" s="202"/>
      <c r="C33" s="203"/>
      <c r="D33" s="204"/>
      <c r="E33" s="49"/>
      <c r="F33" s="35"/>
      <c r="G33" s="43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</row>
    <row r="34" spans="1:41" hidden="1" x14ac:dyDescent="0.25">
      <c r="A34" s="202"/>
      <c r="B34" s="202"/>
      <c r="C34" s="203"/>
      <c r="D34" s="204"/>
      <c r="E34" s="49"/>
      <c r="F34" s="35"/>
      <c r="G34" s="43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</row>
    <row r="35" spans="1:41" hidden="1" x14ac:dyDescent="0.25">
      <c r="A35" s="202"/>
      <c r="B35" s="202"/>
      <c r="C35" s="203"/>
      <c r="D35" s="204"/>
      <c r="E35" s="49"/>
      <c r="F35" s="35"/>
      <c r="G35" s="43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</row>
    <row r="36" spans="1:41" hidden="1" x14ac:dyDescent="0.25">
      <c r="A36" s="202"/>
      <c r="B36" s="202"/>
      <c r="C36" s="203"/>
      <c r="D36" s="204"/>
      <c r="E36" s="49"/>
      <c r="F36" s="35"/>
      <c r="G36" s="43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</row>
    <row r="37" spans="1:41" hidden="1" x14ac:dyDescent="0.25">
      <c r="A37" s="202"/>
      <c r="B37" s="202"/>
      <c r="C37" s="203"/>
      <c r="D37" s="204"/>
      <c r="E37" s="49"/>
      <c r="F37" s="35"/>
      <c r="G37" s="43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</row>
    <row r="38" spans="1:41" hidden="1" x14ac:dyDescent="0.25">
      <c r="A38" s="202"/>
      <c r="B38" s="202"/>
      <c r="C38" s="203"/>
      <c r="D38" s="204"/>
      <c r="E38" s="49"/>
      <c r="F38" s="35"/>
      <c r="G38" s="43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</row>
    <row r="39" spans="1:41" hidden="1" x14ac:dyDescent="0.25">
      <c r="A39" s="202"/>
      <c r="B39" s="202"/>
      <c r="C39" s="203"/>
      <c r="D39" s="204"/>
      <c r="E39" s="49"/>
      <c r="F39" s="35"/>
      <c r="G39" s="43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</row>
    <row r="40" spans="1:41" hidden="1" x14ac:dyDescent="0.25">
      <c r="A40" s="202"/>
      <c r="B40" s="202"/>
      <c r="C40" s="203"/>
      <c r="D40" s="204"/>
      <c r="E40" s="49"/>
      <c r="F40" s="35"/>
      <c r="G40" s="43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</row>
    <row r="41" spans="1:41" hidden="1" x14ac:dyDescent="0.25">
      <c r="A41" s="202"/>
      <c r="B41" s="202"/>
      <c r="C41" s="203"/>
      <c r="D41" s="204"/>
      <c r="E41" s="49"/>
      <c r="F41" s="35"/>
      <c r="G41" s="43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</row>
    <row r="42" spans="1:41" ht="13.5" hidden="1" thickBot="1" x14ac:dyDescent="0.3">
      <c r="A42" s="45"/>
      <c r="B42" s="45"/>
      <c r="C42" s="45"/>
      <c r="D42" s="45"/>
      <c r="E42" s="51"/>
      <c r="F42" s="43"/>
      <c r="G42" s="43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</row>
    <row r="43" spans="1:41" ht="23.25" hidden="1" customHeight="1" x14ac:dyDescent="0.25">
      <c r="A43" s="730" t="s">
        <v>841</v>
      </c>
      <c r="B43" s="731"/>
      <c r="C43" s="728" t="s">
        <v>877</v>
      </c>
      <c r="D43" s="750" t="s">
        <v>883</v>
      </c>
      <c r="E43" s="751"/>
      <c r="F43" s="741" t="s">
        <v>842</v>
      </c>
      <c r="G43" s="742"/>
      <c r="H43" s="743"/>
      <c r="I43" s="744" t="s">
        <v>844</v>
      </c>
      <c r="J43" s="745"/>
      <c r="K43" s="746"/>
      <c r="L43" s="747"/>
      <c r="M43" s="748"/>
      <c r="N43" s="748"/>
      <c r="O43" s="749"/>
      <c r="P43" s="737" t="s">
        <v>882</v>
      </c>
      <c r="Q43" s="735"/>
      <c r="R43" s="736"/>
      <c r="S43" s="737" t="s">
        <v>881</v>
      </c>
      <c r="T43" s="735"/>
      <c r="U43" s="736"/>
      <c r="V43" s="737" t="s">
        <v>41</v>
      </c>
      <c r="W43" s="735"/>
      <c r="X43" s="735"/>
      <c r="Y43" s="735"/>
      <c r="Z43" s="735"/>
      <c r="AA43" s="735"/>
      <c r="AB43" s="735"/>
      <c r="AC43" s="736"/>
      <c r="AD43" s="734" t="s">
        <v>880</v>
      </c>
      <c r="AE43" s="735"/>
      <c r="AF43" s="735"/>
      <c r="AG43" s="736"/>
      <c r="AK43" s="55"/>
      <c r="AL43" s="55"/>
      <c r="AM43" s="56"/>
    </row>
    <row r="44" spans="1:41" ht="41.25" hidden="1" customHeight="1" thickBot="1" x14ac:dyDescent="0.3">
      <c r="A44" s="732"/>
      <c r="B44" s="733"/>
      <c r="C44" s="729"/>
      <c r="D44" s="63" t="s">
        <v>884</v>
      </c>
      <c r="E44" s="64" t="s">
        <v>885</v>
      </c>
      <c r="F44" s="65" t="s">
        <v>878</v>
      </c>
      <c r="G44" s="66" t="s">
        <v>843</v>
      </c>
      <c r="H44" s="67" t="s">
        <v>879</v>
      </c>
      <c r="I44" s="68" t="s">
        <v>878</v>
      </c>
      <c r="J44" s="66" t="s">
        <v>845</v>
      </c>
      <c r="K44" s="67" t="s">
        <v>879</v>
      </c>
      <c r="L44" s="68" t="s">
        <v>846</v>
      </c>
      <c r="M44" s="66" t="s">
        <v>25</v>
      </c>
      <c r="N44" s="66" t="s">
        <v>26</v>
      </c>
      <c r="O44" s="67" t="s">
        <v>818</v>
      </c>
      <c r="P44" s="68" t="s">
        <v>886</v>
      </c>
      <c r="Q44" s="66" t="s">
        <v>847</v>
      </c>
      <c r="R44" s="67" t="s">
        <v>848</v>
      </c>
      <c r="S44" s="68" t="s">
        <v>854</v>
      </c>
      <c r="T44" s="66" t="s">
        <v>849</v>
      </c>
      <c r="U44" s="67" t="s">
        <v>890</v>
      </c>
      <c r="V44" s="68" t="s">
        <v>850</v>
      </c>
      <c r="W44" s="66" t="s">
        <v>51</v>
      </c>
      <c r="X44" s="66" t="s">
        <v>851</v>
      </c>
      <c r="Y44" s="66" t="s">
        <v>42</v>
      </c>
      <c r="Z44" s="66" t="s">
        <v>43</v>
      </c>
      <c r="AA44" s="66" t="s">
        <v>44</v>
      </c>
      <c r="AB44" s="66" t="s">
        <v>53</v>
      </c>
      <c r="AC44" s="67" t="s">
        <v>45</v>
      </c>
      <c r="AD44" s="69" t="s">
        <v>52</v>
      </c>
      <c r="AE44" s="66" t="s">
        <v>817</v>
      </c>
      <c r="AF44" s="66" t="s">
        <v>852</v>
      </c>
      <c r="AG44" s="66" t="s">
        <v>54</v>
      </c>
      <c r="AJ44" s="52"/>
      <c r="AK44" s="195"/>
      <c r="AL44" s="195"/>
      <c r="AM44" s="195"/>
      <c r="AN44" s="195"/>
      <c r="AO44" s="195"/>
    </row>
    <row r="45" spans="1:41" s="100" customFormat="1" ht="12.75" hidden="1" customHeight="1" x14ac:dyDescent="0.25">
      <c r="A45" s="196" t="s">
        <v>889</v>
      </c>
      <c r="B45" s="196" t="s">
        <v>948</v>
      </c>
      <c r="C45" s="961" t="s">
        <v>963</v>
      </c>
      <c r="D45" s="197">
        <f>84+472</f>
        <v>556</v>
      </c>
      <c r="E45" s="191">
        <f>D45</f>
        <v>556</v>
      </c>
      <c r="F45" s="60">
        <v>2.11</v>
      </c>
      <c r="G45" s="54">
        <f t="shared" ref="G45:G59" si="0">+H45-F45</f>
        <v>2.3750000000000004</v>
      </c>
      <c r="H45" s="95">
        <v>4.4850000000000003</v>
      </c>
      <c r="I45" s="60">
        <v>2.15</v>
      </c>
      <c r="J45" s="54">
        <f t="shared" ref="J45:J59" si="1">+K45-I45</f>
        <v>2.3279999999999998</v>
      </c>
      <c r="K45" s="96">
        <v>4.4779999999999998</v>
      </c>
      <c r="L45" s="60">
        <f t="shared" ref="L45:L59" si="2">((G45-J45)/O45)*100</f>
        <v>0.68713450292398537</v>
      </c>
      <c r="M45" s="53" t="s">
        <v>30</v>
      </c>
      <c r="N45" s="54">
        <v>8.9999999999999993E-3</v>
      </c>
      <c r="O45" s="198">
        <v>6.84</v>
      </c>
      <c r="P45" s="59">
        <v>200</v>
      </c>
      <c r="Q45" s="93">
        <f>VLOOKUP(P45,Data!A$24:F$32,3)</f>
        <v>185.2</v>
      </c>
      <c r="R45" s="97">
        <f t="shared" ref="R45:R59" si="3">+Q45/1000</f>
        <v>0.18519999999999998</v>
      </c>
      <c r="S45" s="98">
        <f t="shared" ref="S45:S59" si="4">+T45/1000</f>
        <v>3.9817092626078583E-2</v>
      </c>
      <c r="T45" s="54">
        <f t="shared" ref="T45:T59" si="5">E45*$C$22</f>
        <v>39.817092626078583</v>
      </c>
      <c r="U45" s="95">
        <f t="shared" ref="U45:U59" si="6">+IF(T45&lt;1.5,1.5,T45)</f>
        <v>39.817092626078583</v>
      </c>
      <c r="V45" s="59">
        <f t="shared" ref="V45:V59" si="7">+W45*(PI()*(R45^2)/4)*1000</f>
        <v>28.792544817062225</v>
      </c>
      <c r="W45" s="53">
        <f t="shared" ref="W45:W59" si="8">(R45/4)^(2/3)*SQRT(L45/100)/0.01</f>
        <v>1.0688289425780748</v>
      </c>
      <c r="X45" s="53">
        <f t="shared" ref="X45:X59" si="9">1000*L45/100*R45/4</f>
        <v>0.31814327485380517</v>
      </c>
      <c r="Y45" s="94">
        <f t="shared" ref="Y45:Y60" si="10">ROUND(U45/V45,2)</f>
        <v>1.38</v>
      </c>
      <c r="Z45" s="94">
        <f>VLOOKUP($Y45,Relaciones!$A$4:$E$106,2)</f>
        <v>1.042</v>
      </c>
      <c r="AA45" s="104">
        <f>VLOOKUP($Y45,Relaciones!$A$4:$E$106,3)</f>
        <v>0.93100000000000005</v>
      </c>
      <c r="AB45" s="94">
        <f>VLOOKUP($Y45,Relaciones!$A$4:$E$106,4)</f>
        <v>1.1499999999999999</v>
      </c>
      <c r="AC45" s="99">
        <f>VLOOKUP($Y45,Relaciones!$A$4:$E$106,5)</f>
        <v>1.5840000000000001</v>
      </c>
      <c r="AD45" s="60">
        <f t="shared" ref="AD45:AD59" si="11">ROUND(Z45*W45,2)</f>
        <v>1.1100000000000001</v>
      </c>
      <c r="AE45" s="199" t="str">
        <f t="shared" ref="AE45:AE59" si="12">+IF(AD45&lt;0.56,"NO CUMPLE","CUMPLE")</f>
        <v>CUMPLE</v>
      </c>
      <c r="AF45" s="54">
        <f t="shared" ref="AF45:AF59" si="13">ROUND((1000*(R45/4*AB45)*L45/100),2)</f>
        <v>0.37</v>
      </c>
      <c r="AG45" s="200" t="str">
        <f>+IF(AF45&lt;0.1, "NO CUMPLE", "OK")</f>
        <v>OK</v>
      </c>
      <c r="AJ45" s="101"/>
      <c r="AK45" s="101"/>
      <c r="AL45" s="101"/>
      <c r="AM45" s="102"/>
      <c r="AN45" s="103"/>
      <c r="AO45" s="101"/>
    </row>
    <row r="46" spans="1:41" s="100" customFormat="1" ht="15" hidden="1" customHeight="1" x14ac:dyDescent="0.25">
      <c r="A46" s="196" t="s">
        <v>948</v>
      </c>
      <c r="B46" s="196" t="s">
        <v>949</v>
      </c>
      <c r="C46" s="962"/>
      <c r="D46" s="197">
        <v>0</v>
      </c>
      <c r="E46" s="191">
        <f t="shared" ref="E46:E59" si="14">+E45+D46</f>
        <v>556</v>
      </c>
      <c r="F46" s="60">
        <f>+I45</f>
        <v>2.15</v>
      </c>
      <c r="G46" s="54">
        <f t="shared" si="0"/>
        <v>2.3279999999999998</v>
      </c>
      <c r="H46" s="95">
        <f>+K45</f>
        <v>4.4779999999999998</v>
      </c>
      <c r="I46" s="60">
        <v>2.25</v>
      </c>
      <c r="J46" s="54">
        <f t="shared" si="1"/>
        <v>2.1779999999999999</v>
      </c>
      <c r="K46" s="96">
        <v>4.4279999999999999</v>
      </c>
      <c r="L46" s="60">
        <f>((G46-J46)/O46)*100</f>
        <v>0.27533039647577079</v>
      </c>
      <c r="M46" s="53" t="s">
        <v>30</v>
      </c>
      <c r="N46" s="54">
        <v>8.9999999999999993E-3</v>
      </c>
      <c r="O46" s="198">
        <v>54.48</v>
      </c>
      <c r="P46" s="59">
        <v>315</v>
      </c>
      <c r="Q46" s="93">
        <f>VLOOKUP(P46,Data!A$24:F$32,3)</f>
        <v>291</v>
      </c>
      <c r="R46" s="97">
        <f t="shared" si="3"/>
        <v>0.29099999999999998</v>
      </c>
      <c r="S46" s="98">
        <f t="shared" si="4"/>
        <v>3.9817092626078583E-2</v>
      </c>
      <c r="T46" s="54">
        <f t="shared" si="5"/>
        <v>39.817092626078583</v>
      </c>
      <c r="U46" s="95">
        <f t="shared" si="6"/>
        <v>39.817092626078583</v>
      </c>
      <c r="V46" s="59">
        <f>+W46*(PI()*(R46^2)/4)*1000</f>
        <v>60.81699223213964</v>
      </c>
      <c r="W46" s="53">
        <f>(R46/4)^(2/3)*SQRT(L46/100)/0.01</f>
        <v>0.91442707929537226</v>
      </c>
      <c r="X46" s="53">
        <f t="shared" si="9"/>
        <v>0.20030286343612322</v>
      </c>
      <c r="Y46" s="94">
        <f t="shared" si="10"/>
        <v>0.65</v>
      </c>
      <c r="Z46" s="94">
        <f>VLOOKUP($Y46,Relaciones!$A$4:$E$106,2)</f>
        <v>0.92200000000000004</v>
      </c>
      <c r="AA46" s="104">
        <f>VLOOKUP($Y46,Relaciones!$A$4:$E$106,3)</f>
        <v>0.65800000000000003</v>
      </c>
      <c r="AB46" s="94">
        <f>VLOOKUP($Y46,Relaciones!$A$4:$E$106,4)</f>
        <v>1.155</v>
      </c>
      <c r="AC46" s="99">
        <f>VLOOKUP($Y46,Relaciones!$A$4:$E$106,5)</f>
        <v>0.57599999999999996</v>
      </c>
      <c r="AD46" s="60">
        <f t="shared" si="11"/>
        <v>0.84</v>
      </c>
      <c r="AE46" s="199" t="str">
        <f t="shared" si="12"/>
        <v>CUMPLE</v>
      </c>
      <c r="AF46" s="54">
        <f t="shared" si="13"/>
        <v>0.23</v>
      </c>
      <c r="AG46" s="200" t="str">
        <f t="shared" ref="AG46:AG59" si="15">+IF(AF46&lt;0.1, "NO CUMPLE", "OK")</f>
        <v>OK</v>
      </c>
      <c r="AJ46" s="101"/>
      <c r="AK46" s="101"/>
      <c r="AL46" s="101"/>
      <c r="AM46" s="102"/>
      <c r="AN46" s="103"/>
      <c r="AO46" s="101"/>
    </row>
    <row r="47" spans="1:41" s="100" customFormat="1" ht="15.75" hidden="1" customHeight="1" x14ac:dyDescent="0.25">
      <c r="A47" s="196" t="s">
        <v>949</v>
      </c>
      <c r="B47" s="196" t="s">
        <v>950</v>
      </c>
      <c r="C47" s="962"/>
      <c r="D47" s="197">
        <v>8</v>
      </c>
      <c r="E47" s="191">
        <f t="shared" si="14"/>
        <v>564</v>
      </c>
      <c r="F47" s="60">
        <f t="shared" ref="F47:F59" si="16">+I46</f>
        <v>2.25</v>
      </c>
      <c r="G47" s="54">
        <f t="shared" si="0"/>
        <v>2.1779999999999999</v>
      </c>
      <c r="H47" s="95">
        <f t="shared" ref="H47:H60" si="17">+K46</f>
        <v>4.4279999999999999</v>
      </c>
      <c r="I47" s="60">
        <v>2.4</v>
      </c>
      <c r="J47" s="54">
        <f t="shared" si="1"/>
        <v>1.9780000000000002</v>
      </c>
      <c r="K47" s="96">
        <v>4.3780000000000001</v>
      </c>
      <c r="L47" s="60">
        <f t="shared" si="2"/>
        <v>0.36710719530102742</v>
      </c>
      <c r="M47" s="53" t="s">
        <v>30</v>
      </c>
      <c r="N47" s="54">
        <v>8.9999999999999993E-3</v>
      </c>
      <c r="O47" s="198">
        <v>54.48</v>
      </c>
      <c r="P47" s="59">
        <v>315</v>
      </c>
      <c r="Q47" s="93">
        <f>VLOOKUP(P47,Data!A$24:F$32,3)</f>
        <v>291</v>
      </c>
      <c r="R47" s="97">
        <f t="shared" si="3"/>
        <v>0.29099999999999998</v>
      </c>
      <c r="S47" s="98">
        <f t="shared" si="4"/>
        <v>4.0390000433648064E-2</v>
      </c>
      <c r="T47" s="54">
        <f t="shared" si="5"/>
        <v>40.390000433648062</v>
      </c>
      <c r="U47" s="95">
        <f t="shared" si="6"/>
        <v>40.390000433648062</v>
      </c>
      <c r="V47" s="59">
        <f t="shared" si="7"/>
        <v>70.225413673058355</v>
      </c>
      <c r="W47" s="53">
        <f t="shared" si="8"/>
        <v>1.0558894407709323</v>
      </c>
      <c r="X47" s="53">
        <f t="shared" si="9"/>
        <v>0.26707048458149746</v>
      </c>
      <c r="Y47" s="94">
        <f t="shared" si="10"/>
        <v>0.57999999999999996</v>
      </c>
      <c r="Z47" s="94">
        <f>VLOOKUP($Y47,Relaciones!$A$4:$E$106,2)</f>
        <v>0.89</v>
      </c>
      <c r="AA47" s="104">
        <f>VLOOKUP($Y47,Relaciones!$A$4:$E$106,3)</f>
        <v>0.61499999999999999</v>
      </c>
      <c r="AB47" s="94">
        <f>VLOOKUP($Y47,Relaciones!$A$4:$E$106,4)</f>
        <v>1.129</v>
      </c>
      <c r="AC47" s="99">
        <f>VLOOKUP($Y47,Relaciones!$A$4:$E$106,5)</f>
        <v>0.51800000000000002</v>
      </c>
      <c r="AD47" s="60">
        <f t="shared" si="11"/>
        <v>0.94</v>
      </c>
      <c r="AE47" s="199" t="str">
        <f t="shared" si="12"/>
        <v>CUMPLE</v>
      </c>
      <c r="AF47" s="54">
        <f t="shared" si="13"/>
        <v>0.3</v>
      </c>
      <c r="AG47" s="200" t="str">
        <f t="shared" si="15"/>
        <v>OK</v>
      </c>
      <c r="AJ47" s="101"/>
      <c r="AK47" s="101"/>
      <c r="AL47" s="101"/>
      <c r="AM47" s="102"/>
      <c r="AN47" s="103"/>
      <c r="AO47" s="101"/>
    </row>
    <row r="48" spans="1:41" s="100" customFormat="1" ht="12.75" hidden="1" customHeight="1" x14ac:dyDescent="0.25">
      <c r="A48" s="196" t="s">
        <v>950</v>
      </c>
      <c r="B48" s="196" t="s">
        <v>951</v>
      </c>
      <c r="C48" s="962"/>
      <c r="D48" s="197">
        <f>10+165+258</f>
        <v>433</v>
      </c>
      <c r="E48" s="191">
        <f t="shared" si="14"/>
        <v>997</v>
      </c>
      <c r="F48" s="60">
        <f t="shared" si="16"/>
        <v>2.4</v>
      </c>
      <c r="G48" s="54">
        <f t="shared" si="0"/>
        <v>1.9780000000000002</v>
      </c>
      <c r="H48" s="95">
        <f t="shared" si="17"/>
        <v>4.3780000000000001</v>
      </c>
      <c r="I48" s="60">
        <v>2.5499999999999998</v>
      </c>
      <c r="J48" s="54">
        <f t="shared" si="1"/>
        <v>1.7770000000000001</v>
      </c>
      <c r="K48" s="96">
        <v>4.327</v>
      </c>
      <c r="L48" s="60">
        <f t="shared" si="2"/>
        <v>0.36426241391808639</v>
      </c>
      <c r="M48" s="53" t="s">
        <v>30</v>
      </c>
      <c r="N48" s="54">
        <v>8.9999999999999993E-3</v>
      </c>
      <c r="O48" s="198">
        <v>55.18</v>
      </c>
      <c r="P48" s="59">
        <v>355</v>
      </c>
      <c r="Q48" s="93">
        <f>VLOOKUP(P48,Data!A$24:F$32,3)</f>
        <v>328.6</v>
      </c>
      <c r="R48" s="97">
        <f t="shared" si="3"/>
        <v>0.3286</v>
      </c>
      <c r="S48" s="98">
        <f t="shared" si="4"/>
        <v>7.1398635518345951E-2</v>
      </c>
      <c r="T48" s="54">
        <f t="shared" si="5"/>
        <v>71.398635518345955</v>
      </c>
      <c r="U48" s="95">
        <f t="shared" si="6"/>
        <v>71.398635518345955</v>
      </c>
      <c r="V48" s="59">
        <f t="shared" si="7"/>
        <v>96.724663026796406</v>
      </c>
      <c r="W48" s="53">
        <f t="shared" si="8"/>
        <v>1.1405444770108668</v>
      </c>
      <c r="X48" s="53">
        <f t="shared" si="9"/>
        <v>0.29924157303370796</v>
      </c>
      <c r="Y48" s="94">
        <f t="shared" si="10"/>
        <v>0.74</v>
      </c>
      <c r="Z48" s="94">
        <f>VLOOKUP($Y48,Relaciones!$A$4:$E$106,2)</f>
        <v>0.96099999999999997</v>
      </c>
      <c r="AA48" s="104">
        <f>VLOOKUP($Y48,Relaciones!$A$4:$E$106,3)</f>
        <v>0.71899999999999997</v>
      </c>
      <c r="AB48" s="94">
        <f>VLOOKUP($Y48,Relaciones!$A$4:$E$106,4)</f>
        <v>1.1879999999999999</v>
      </c>
      <c r="AC48" s="99">
        <f>VLOOKUP($Y48,Relaciones!$A$4:$E$106,5)</f>
        <v>0.66500000000000004</v>
      </c>
      <c r="AD48" s="60">
        <f t="shared" si="11"/>
        <v>1.1000000000000001</v>
      </c>
      <c r="AE48" s="199" t="str">
        <f t="shared" si="12"/>
        <v>CUMPLE</v>
      </c>
      <c r="AF48" s="54">
        <f t="shared" si="13"/>
        <v>0.36</v>
      </c>
      <c r="AG48" s="200" t="str">
        <f t="shared" si="15"/>
        <v>OK</v>
      </c>
      <c r="AJ48" s="101"/>
      <c r="AK48" s="101"/>
      <c r="AL48" s="101"/>
      <c r="AM48" s="102"/>
      <c r="AN48" s="103"/>
      <c r="AO48" s="101"/>
    </row>
    <row r="49" spans="1:41" s="100" customFormat="1" ht="15" hidden="1" customHeight="1" x14ac:dyDescent="0.25">
      <c r="A49" s="196" t="s">
        <v>951</v>
      </c>
      <c r="B49" s="196" t="s">
        <v>952</v>
      </c>
      <c r="C49" s="962"/>
      <c r="D49" s="197">
        <v>10</v>
      </c>
      <c r="E49" s="191">
        <f t="shared" si="14"/>
        <v>1007</v>
      </c>
      <c r="F49" s="60">
        <f t="shared" si="16"/>
        <v>2.5499999999999998</v>
      </c>
      <c r="G49" s="54">
        <f t="shared" si="0"/>
        <v>1.7770000000000001</v>
      </c>
      <c r="H49" s="95">
        <f t="shared" si="17"/>
        <v>4.327</v>
      </c>
      <c r="I49" s="60">
        <v>2.7</v>
      </c>
      <c r="J49" s="54">
        <f t="shared" si="1"/>
        <v>1.5759999999999996</v>
      </c>
      <c r="K49" s="96">
        <v>4.2759999999999998</v>
      </c>
      <c r="L49" s="60">
        <f t="shared" si="2"/>
        <v>0.36426241391808717</v>
      </c>
      <c r="M49" s="53" t="s">
        <v>30</v>
      </c>
      <c r="N49" s="54">
        <v>8.9999999999999993E-3</v>
      </c>
      <c r="O49" s="198">
        <v>55.18</v>
      </c>
      <c r="P49" s="59">
        <v>355</v>
      </c>
      <c r="Q49" s="93">
        <f>VLOOKUP(P49,Data!A$24:F$32,3)</f>
        <v>328.6</v>
      </c>
      <c r="R49" s="97">
        <f t="shared" si="3"/>
        <v>0.3286</v>
      </c>
      <c r="S49" s="98">
        <f t="shared" si="4"/>
        <v>7.2114770277807799E-2</v>
      </c>
      <c r="T49" s="54">
        <f t="shared" si="5"/>
        <v>72.114770277807793</v>
      </c>
      <c r="U49" s="95">
        <f t="shared" si="6"/>
        <v>72.114770277807793</v>
      </c>
      <c r="V49" s="59">
        <f t="shared" si="7"/>
        <v>96.72466302679652</v>
      </c>
      <c r="W49" s="53">
        <f t="shared" si="8"/>
        <v>1.1405444770108681</v>
      </c>
      <c r="X49" s="53">
        <f t="shared" si="9"/>
        <v>0.29924157303370863</v>
      </c>
      <c r="Y49" s="94">
        <f t="shared" si="10"/>
        <v>0.75</v>
      </c>
      <c r="Z49" s="94">
        <f>VLOOKUP($Y49,Relaciones!$A$4:$E$106,2)</f>
        <v>0.96499999999999997</v>
      </c>
      <c r="AA49" s="104">
        <f>VLOOKUP($Y49,Relaciones!$A$4:$E$106,3)</f>
        <v>0.72399999999999998</v>
      </c>
      <c r="AB49" s="94">
        <f>VLOOKUP($Y49,Relaciones!$A$4:$E$106,4)</f>
        <v>1.19</v>
      </c>
      <c r="AC49" s="99">
        <f>VLOOKUP($Y49,Relaciones!$A$4:$E$106,5)</f>
        <v>0.67700000000000005</v>
      </c>
      <c r="AD49" s="60">
        <f t="shared" si="11"/>
        <v>1.1000000000000001</v>
      </c>
      <c r="AE49" s="199" t="str">
        <f t="shared" si="12"/>
        <v>CUMPLE</v>
      </c>
      <c r="AF49" s="54">
        <f t="shared" si="13"/>
        <v>0.36</v>
      </c>
      <c r="AG49" s="200" t="str">
        <f t="shared" si="15"/>
        <v>OK</v>
      </c>
      <c r="AJ49" s="101"/>
      <c r="AK49" s="101"/>
      <c r="AL49" s="101"/>
      <c r="AM49" s="102"/>
      <c r="AN49" s="103"/>
      <c r="AO49" s="101"/>
    </row>
    <row r="50" spans="1:41" s="100" customFormat="1" ht="15" hidden="1" customHeight="1" x14ac:dyDescent="0.25">
      <c r="A50" s="196" t="s">
        <v>952</v>
      </c>
      <c r="B50" s="196" t="s">
        <v>953</v>
      </c>
      <c r="C50" s="962"/>
      <c r="D50" s="197">
        <f>8+167</f>
        <v>175</v>
      </c>
      <c r="E50" s="191">
        <f t="shared" si="14"/>
        <v>1182</v>
      </c>
      <c r="F50" s="60">
        <f t="shared" si="16"/>
        <v>2.7</v>
      </c>
      <c r="G50" s="54">
        <f t="shared" si="0"/>
        <v>1.5759999999999996</v>
      </c>
      <c r="H50" s="95">
        <f t="shared" si="17"/>
        <v>4.2759999999999998</v>
      </c>
      <c r="I50" s="60">
        <v>2.85</v>
      </c>
      <c r="J50" s="54">
        <f t="shared" si="1"/>
        <v>1.3729999999999998</v>
      </c>
      <c r="K50" s="96">
        <v>4.2229999999999999</v>
      </c>
      <c r="L50" s="60">
        <f t="shared" si="2"/>
        <v>0.35359693433199768</v>
      </c>
      <c r="M50" s="53" t="s">
        <v>30</v>
      </c>
      <c r="N50" s="54">
        <v>8.9999999999999993E-3</v>
      </c>
      <c r="O50" s="198">
        <v>57.41</v>
      </c>
      <c r="P50" s="59">
        <v>400</v>
      </c>
      <c r="Q50" s="93">
        <f>VLOOKUP(P50,Data!A$24:F$32,3)</f>
        <v>369.8</v>
      </c>
      <c r="R50" s="97">
        <f t="shared" si="3"/>
        <v>0.36980000000000002</v>
      </c>
      <c r="S50" s="98">
        <f t="shared" si="4"/>
        <v>8.4647128568390087E-2</v>
      </c>
      <c r="T50" s="54">
        <f t="shared" si="5"/>
        <v>84.647128568390087</v>
      </c>
      <c r="U50" s="95">
        <f t="shared" si="6"/>
        <v>84.647128568390087</v>
      </c>
      <c r="V50" s="59">
        <f t="shared" si="7"/>
        <v>130.58176994429485</v>
      </c>
      <c r="W50" s="53">
        <f t="shared" si="8"/>
        <v>1.2157908087849052</v>
      </c>
      <c r="X50" s="53">
        <f t="shared" si="9"/>
        <v>0.32690036578993187</v>
      </c>
      <c r="Y50" s="94">
        <f t="shared" si="10"/>
        <v>0.65</v>
      </c>
      <c r="Z50" s="94">
        <f>VLOOKUP($Y50,Relaciones!$A$4:$E$106,2)</f>
        <v>0.92200000000000004</v>
      </c>
      <c r="AA50" s="104">
        <f>VLOOKUP($Y50,Relaciones!$A$4:$E$106,3)</f>
        <v>0.65800000000000003</v>
      </c>
      <c r="AB50" s="94">
        <f>VLOOKUP($Y50,Relaciones!$A$4:$E$106,4)</f>
        <v>1.155</v>
      </c>
      <c r="AC50" s="99">
        <f>VLOOKUP($Y50,Relaciones!$A$4:$E$106,5)</f>
        <v>0.57599999999999996</v>
      </c>
      <c r="AD50" s="60">
        <f t="shared" si="11"/>
        <v>1.1200000000000001</v>
      </c>
      <c r="AE50" s="199" t="str">
        <f t="shared" si="12"/>
        <v>CUMPLE</v>
      </c>
      <c r="AF50" s="54">
        <f t="shared" si="13"/>
        <v>0.38</v>
      </c>
      <c r="AG50" s="200" t="str">
        <f t="shared" si="15"/>
        <v>OK</v>
      </c>
      <c r="AJ50" s="101"/>
      <c r="AK50" s="101"/>
      <c r="AL50" s="101"/>
      <c r="AM50" s="102"/>
      <c r="AN50" s="103"/>
      <c r="AO50" s="101"/>
    </row>
    <row r="51" spans="1:41" s="100" customFormat="1" ht="15.75" hidden="1" customHeight="1" x14ac:dyDescent="0.25">
      <c r="A51" s="196" t="s">
        <v>953</v>
      </c>
      <c r="B51" s="196" t="s">
        <v>954</v>
      </c>
      <c r="C51" s="962"/>
      <c r="D51" s="197">
        <v>9</v>
      </c>
      <c r="E51" s="191">
        <f t="shared" si="14"/>
        <v>1191</v>
      </c>
      <c r="F51" s="60">
        <f t="shared" si="16"/>
        <v>2.85</v>
      </c>
      <c r="G51" s="54">
        <f t="shared" si="0"/>
        <v>1.3729999999999998</v>
      </c>
      <c r="H51" s="95">
        <f t="shared" si="17"/>
        <v>4.2229999999999999</v>
      </c>
      <c r="I51" s="60">
        <v>3.05</v>
      </c>
      <c r="J51" s="54">
        <f t="shared" si="1"/>
        <v>1.1210000000000004</v>
      </c>
      <c r="K51" s="96">
        <v>4.1710000000000003</v>
      </c>
      <c r="L51" s="60">
        <f t="shared" si="2"/>
        <v>0.43894791848109971</v>
      </c>
      <c r="M51" s="53" t="s">
        <v>30</v>
      </c>
      <c r="N51" s="54">
        <v>8.9999999999999993E-3</v>
      </c>
      <c r="O51" s="198">
        <v>57.41</v>
      </c>
      <c r="P51" s="59">
        <v>400</v>
      </c>
      <c r="Q51" s="93">
        <f>VLOOKUP(P51,Data!A$24:F$32,3)</f>
        <v>369.8</v>
      </c>
      <c r="R51" s="97">
        <f t="shared" si="3"/>
        <v>0.36980000000000002</v>
      </c>
      <c r="S51" s="98">
        <f t="shared" si="4"/>
        <v>8.5291649851905751E-2</v>
      </c>
      <c r="T51" s="54">
        <f t="shared" si="5"/>
        <v>85.291649851905746</v>
      </c>
      <c r="U51" s="95">
        <f t="shared" si="6"/>
        <v>85.291649851905746</v>
      </c>
      <c r="V51" s="59">
        <f t="shared" si="7"/>
        <v>145.49055557738274</v>
      </c>
      <c r="W51" s="53">
        <f t="shared" si="8"/>
        <v>1.3546001123391846</v>
      </c>
      <c r="X51" s="53">
        <f t="shared" si="9"/>
        <v>0.40580735063577672</v>
      </c>
      <c r="Y51" s="94">
        <f t="shared" si="10"/>
        <v>0.59</v>
      </c>
      <c r="Z51" s="94">
        <f>VLOOKUP($Y51,Relaciones!$A$4:$E$106,2)</f>
        <v>0.89500000000000002</v>
      </c>
      <c r="AA51" s="104">
        <f>VLOOKUP($Y51,Relaciones!$A$4:$E$106,3)</f>
        <v>0.62</v>
      </c>
      <c r="AB51" s="94">
        <f>VLOOKUP($Y51,Relaciones!$A$4:$E$106,4)</f>
        <v>1.1320000000000001</v>
      </c>
      <c r="AC51" s="99">
        <f>VLOOKUP($Y51,Relaciones!$A$4:$E$106,5)</f>
        <v>0.52600000000000002</v>
      </c>
      <c r="AD51" s="60">
        <f t="shared" si="11"/>
        <v>1.21</v>
      </c>
      <c r="AE51" s="199" t="str">
        <f t="shared" si="12"/>
        <v>CUMPLE</v>
      </c>
      <c r="AF51" s="54">
        <f t="shared" si="13"/>
        <v>0.46</v>
      </c>
      <c r="AG51" s="200" t="str">
        <f t="shared" si="15"/>
        <v>OK</v>
      </c>
      <c r="AJ51" s="101"/>
      <c r="AK51" s="101"/>
      <c r="AL51" s="101"/>
      <c r="AM51" s="102"/>
      <c r="AN51" s="103"/>
      <c r="AO51" s="101"/>
    </row>
    <row r="52" spans="1:41" s="100" customFormat="1" ht="15" hidden="1" customHeight="1" x14ac:dyDescent="0.25">
      <c r="A52" s="196" t="s">
        <v>954</v>
      </c>
      <c r="B52" s="196" t="s">
        <v>955</v>
      </c>
      <c r="C52" s="962"/>
      <c r="D52" s="197">
        <v>1630</v>
      </c>
      <c r="E52" s="191">
        <f t="shared" si="14"/>
        <v>2821</v>
      </c>
      <c r="F52" s="60">
        <f t="shared" si="16"/>
        <v>3.05</v>
      </c>
      <c r="G52" s="54">
        <f t="shared" si="0"/>
        <v>1.1210000000000004</v>
      </c>
      <c r="H52" s="95">
        <f t="shared" si="17"/>
        <v>4.1710000000000003</v>
      </c>
      <c r="I52" s="60">
        <v>3.2</v>
      </c>
      <c r="J52" s="54">
        <f t="shared" si="1"/>
        <v>0.90899999999999981</v>
      </c>
      <c r="K52" s="96">
        <v>4.109</v>
      </c>
      <c r="L52" s="60">
        <f t="shared" si="2"/>
        <v>0.31468012468457862</v>
      </c>
      <c r="M52" s="53" t="s">
        <v>30</v>
      </c>
      <c r="N52" s="54">
        <v>8.9999999999999993E-3</v>
      </c>
      <c r="O52" s="198">
        <v>67.37</v>
      </c>
      <c r="P52" s="59">
        <v>500</v>
      </c>
      <c r="Q52" s="93">
        <f>VLOOKUP(P52,Data!A$24:F$32,3)</f>
        <v>464.9</v>
      </c>
      <c r="R52" s="97">
        <f t="shared" si="3"/>
        <v>0.46489999999999998</v>
      </c>
      <c r="S52" s="98">
        <f t="shared" si="4"/>
        <v>0.20202161564418647</v>
      </c>
      <c r="T52" s="54">
        <f t="shared" si="5"/>
        <v>202.02161564418648</v>
      </c>
      <c r="U52" s="95">
        <f t="shared" si="6"/>
        <v>202.02161564418648</v>
      </c>
      <c r="V52" s="59">
        <f t="shared" si="7"/>
        <v>226.78274118349663</v>
      </c>
      <c r="W52" s="53">
        <f t="shared" si="8"/>
        <v>1.3359832915923351</v>
      </c>
      <c r="X52" s="53">
        <f t="shared" si="9"/>
        <v>0.36573697491465151</v>
      </c>
      <c r="Y52" s="94">
        <f t="shared" si="10"/>
        <v>0.89</v>
      </c>
      <c r="Z52" s="94">
        <f>VLOOKUP($Y52,Relaciones!$A$4:$E$106,2)</f>
        <v>1.0149999999999999</v>
      </c>
      <c r="AA52" s="104">
        <f>VLOOKUP($Y52,Relaciones!$A$4:$E$106,3)</f>
        <v>0.82</v>
      </c>
      <c r="AB52" s="94">
        <f>VLOOKUP($Y52,Relaciones!$A$4:$E$106,4)</f>
        <v>1.214</v>
      </c>
      <c r="AC52" s="99">
        <f>VLOOKUP($Y52,Relaciones!$A$4:$E$106,5)</f>
        <v>0.89200000000000002</v>
      </c>
      <c r="AD52" s="60">
        <f t="shared" si="11"/>
        <v>1.36</v>
      </c>
      <c r="AE52" s="199" t="str">
        <f t="shared" si="12"/>
        <v>CUMPLE</v>
      </c>
      <c r="AF52" s="54">
        <f t="shared" si="13"/>
        <v>0.44</v>
      </c>
      <c r="AG52" s="200" t="str">
        <f t="shared" si="15"/>
        <v>OK</v>
      </c>
      <c r="AJ52" s="101"/>
      <c r="AK52" s="101"/>
      <c r="AL52" s="101"/>
      <c r="AM52" s="102"/>
      <c r="AN52" s="103"/>
      <c r="AO52" s="101"/>
    </row>
    <row r="53" spans="1:41" s="100" customFormat="1" ht="15" hidden="1" customHeight="1" x14ac:dyDescent="0.25">
      <c r="A53" s="196" t="s">
        <v>955</v>
      </c>
      <c r="B53" s="196" t="s">
        <v>956</v>
      </c>
      <c r="C53" s="962"/>
      <c r="D53" s="197">
        <v>0</v>
      </c>
      <c r="E53" s="191">
        <f t="shared" si="14"/>
        <v>2821</v>
      </c>
      <c r="F53" s="60">
        <f t="shared" si="16"/>
        <v>3.2</v>
      </c>
      <c r="G53" s="54">
        <f t="shared" si="0"/>
        <v>0.90899999999999981</v>
      </c>
      <c r="H53" s="95">
        <f t="shared" si="17"/>
        <v>4.109</v>
      </c>
      <c r="I53" s="60">
        <v>3.35</v>
      </c>
      <c r="J53" s="54">
        <f t="shared" si="1"/>
        <v>0.69699999999999962</v>
      </c>
      <c r="K53" s="96">
        <v>4.0469999999999997</v>
      </c>
      <c r="L53" s="60">
        <f t="shared" si="2"/>
        <v>0.31750786281264071</v>
      </c>
      <c r="M53" s="53" t="s">
        <v>30</v>
      </c>
      <c r="N53" s="54">
        <v>8.9999999999999993E-3</v>
      </c>
      <c r="O53" s="198">
        <v>66.77</v>
      </c>
      <c r="P53" s="59">
        <v>500</v>
      </c>
      <c r="Q53" s="93">
        <f>VLOOKUP(P53,Data!A$24:F$32,3)</f>
        <v>464.9</v>
      </c>
      <c r="R53" s="97">
        <f t="shared" si="3"/>
        <v>0.46489999999999998</v>
      </c>
      <c r="S53" s="98">
        <f t="shared" si="4"/>
        <v>0.20202161564418647</v>
      </c>
      <c r="T53" s="54">
        <f t="shared" si="5"/>
        <v>202.02161564418648</v>
      </c>
      <c r="U53" s="95">
        <f t="shared" si="6"/>
        <v>202.02161564418648</v>
      </c>
      <c r="V53" s="59">
        <f t="shared" si="7"/>
        <v>227.7994053110738</v>
      </c>
      <c r="W53" s="53">
        <f t="shared" si="8"/>
        <v>1.3419724875977992</v>
      </c>
      <c r="X53" s="53">
        <f t="shared" si="9"/>
        <v>0.36902351355399171</v>
      </c>
      <c r="Y53" s="94">
        <f t="shared" si="10"/>
        <v>0.89</v>
      </c>
      <c r="Z53" s="94">
        <f>VLOOKUP($Y53,Relaciones!$A$4:$E$106,2)</f>
        <v>1.0149999999999999</v>
      </c>
      <c r="AA53" s="104">
        <f>VLOOKUP($Y53,Relaciones!$A$4:$E$106,3)</f>
        <v>0.82</v>
      </c>
      <c r="AB53" s="94">
        <f>VLOOKUP($Y53,Relaciones!$A$4:$E$106,4)</f>
        <v>1.214</v>
      </c>
      <c r="AC53" s="99">
        <f>VLOOKUP($Y53,Relaciones!$A$4:$E$106,5)</f>
        <v>0.89200000000000002</v>
      </c>
      <c r="AD53" s="60">
        <f t="shared" si="11"/>
        <v>1.36</v>
      </c>
      <c r="AE53" s="199" t="str">
        <f t="shared" si="12"/>
        <v>CUMPLE</v>
      </c>
      <c r="AF53" s="54">
        <f t="shared" si="13"/>
        <v>0.45</v>
      </c>
      <c r="AG53" s="200" t="str">
        <f t="shared" si="15"/>
        <v>OK</v>
      </c>
      <c r="AJ53" s="101"/>
      <c r="AK53" s="101"/>
      <c r="AL53" s="101"/>
      <c r="AM53" s="102"/>
      <c r="AN53" s="103"/>
      <c r="AO53" s="101"/>
    </row>
    <row r="54" spans="1:41" s="100" customFormat="1" ht="15" hidden="1" customHeight="1" x14ac:dyDescent="0.25">
      <c r="A54" s="196" t="s">
        <v>956</v>
      </c>
      <c r="B54" s="196" t="s">
        <v>957</v>
      </c>
      <c r="C54" s="962"/>
      <c r="D54" s="197">
        <v>8</v>
      </c>
      <c r="E54" s="191">
        <f>+E53+D54</f>
        <v>2829</v>
      </c>
      <c r="F54" s="60">
        <f t="shared" si="16"/>
        <v>3.35</v>
      </c>
      <c r="G54" s="54">
        <f t="shared" si="0"/>
        <v>0.69699999999999962</v>
      </c>
      <c r="H54" s="95">
        <f t="shared" si="17"/>
        <v>4.0469999999999997</v>
      </c>
      <c r="I54" s="60">
        <v>3.55</v>
      </c>
      <c r="J54" s="54">
        <f t="shared" si="1"/>
        <v>0.43500000000000005</v>
      </c>
      <c r="K54" s="96">
        <v>3.9849999999999999</v>
      </c>
      <c r="L54" s="60">
        <f t="shared" si="2"/>
        <v>0.39005508411493162</v>
      </c>
      <c r="M54" s="53" t="s">
        <v>30</v>
      </c>
      <c r="N54" s="54">
        <v>8.9999999999999993E-3</v>
      </c>
      <c r="O54" s="198">
        <v>67.17</v>
      </c>
      <c r="P54" s="59">
        <v>500</v>
      </c>
      <c r="Q54" s="93">
        <f>VLOOKUP(P54,Data!A$24:F$32,3)</f>
        <v>464.9</v>
      </c>
      <c r="R54" s="97">
        <f t="shared" si="3"/>
        <v>0.46489999999999998</v>
      </c>
      <c r="S54" s="98">
        <f t="shared" si="4"/>
        <v>0.20259452345175594</v>
      </c>
      <c r="T54" s="54">
        <f t="shared" si="5"/>
        <v>202.59452345175595</v>
      </c>
      <c r="U54" s="95">
        <f t="shared" si="6"/>
        <v>202.59452345175595</v>
      </c>
      <c r="V54" s="59">
        <f t="shared" si="7"/>
        <v>252.48658895995217</v>
      </c>
      <c r="W54" s="53">
        <f t="shared" si="8"/>
        <v>1.4874053573975632</v>
      </c>
      <c r="X54" s="53">
        <f t="shared" si="9"/>
        <v>0.45334152151257928</v>
      </c>
      <c r="Y54" s="94">
        <f t="shared" si="10"/>
        <v>0.8</v>
      </c>
      <c r="Z54" s="94">
        <f>VLOOKUP($Y54,Relaciones!$A$4:$E$106,2)</f>
        <v>0.98399999999999999</v>
      </c>
      <c r="AA54" s="104">
        <f>VLOOKUP($Y54,Relaciones!$A$4:$E$106,3)</f>
        <v>0.75600000000000001</v>
      </c>
      <c r="AB54" s="94">
        <f>VLOOKUP($Y54,Relaciones!$A$4:$E$106,4)</f>
        <v>1.202</v>
      </c>
      <c r="AC54" s="99">
        <f>VLOOKUP($Y54,Relaciones!$A$4:$E$106,5)</f>
        <v>0.73899999999999999</v>
      </c>
      <c r="AD54" s="60">
        <f t="shared" si="11"/>
        <v>1.46</v>
      </c>
      <c r="AE54" s="199" t="str">
        <f t="shared" si="12"/>
        <v>CUMPLE</v>
      </c>
      <c r="AF54" s="54">
        <f t="shared" si="13"/>
        <v>0.54</v>
      </c>
      <c r="AG54" s="200" t="str">
        <f t="shared" si="15"/>
        <v>OK</v>
      </c>
      <c r="AJ54" s="101"/>
      <c r="AK54" s="101"/>
      <c r="AL54" s="101"/>
      <c r="AM54" s="101"/>
      <c r="AN54" s="101"/>
      <c r="AO54" s="101"/>
    </row>
    <row r="55" spans="1:41" s="100" customFormat="1" ht="15" hidden="1" customHeight="1" x14ac:dyDescent="0.25">
      <c r="A55" s="196" t="s">
        <v>957</v>
      </c>
      <c r="B55" s="196" t="s">
        <v>958</v>
      </c>
      <c r="C55" s="962"/>
      <c r="D55" s="197">
        <v>145</v>
      </c>
      <c r="E55" s="191">
        <f>E54+D55</f>
        <v>2974</v>
      </c>
      <c r="F55" s="60">
        <f t="shared" si="16"/>
        <v>3.55</v>
      </c>
      <c r="G55" s="54">
        <f t="shared" si="0"/>
        <v>0.43500000000000005</v>
      </c>
      <c r="H55" s="95">
        <f t="shared" si="17"/>
        <v>3.9849999999999999</v>
      </c>
      <c r="I55" s="60">
        <v>3.7</v>
      </c>
      <c r="J55" s="54">
        <f t="shared" si="1"/>
        <v>0.23199999999999976</v>
      </c>
      <c r="K55" s="96">
        <v>3.9319999999999999</v>
      </c>
      <c r="L55" s="60">
        <f>((G55-J55)/O55)*100</f>
        <v>0.35279805352798105</v>
      </c>
      <c r="M55" s="53" t="s">
        <v>30</v>
      </c>
      <c r="N55" s="54">
        <v>8.9999999999999993E-3</v>
      </c>
      <c r="O55" s="198">
        <v>57.54</v>
      </c>
      <c r="P55" s="59">
        <v>500</v>
      </c>
      <c r="Q55" s="93">
        <f>VLOOKUP(P55,Data!A$24:F$32,3)</f>
        <v>464.9</v>
      </c>
      <c r="R55" s="97">
        <f t="shared" si="3"/>
        <v>0.46489999999999998</v>
      </c>
      <c r="S55" s="98">
        <f t="shared" si="4"/>
        <v>0.21297847746395271</v>
      </c>
      <c r="T55" s="54">
        <f t="shared" si="5"/>
        <v>212.97847746395271</v>
      </c>
      <c r="U55" s="95">
        <f t="shared" si="6"/>
        <v>212.97847746395271</v>
      </c>
      <c r="V55" s="59">
        <f>+W55*(PI()*(R55^2)/4)*1000</f>
        <v>240.1255838416642</v>
      </c>
      <c r="W55" s="53">
        <f>(R55/4)^(2/3)*SQRT(L55/100)/0.01</f>
        <v>1.4145863403103764</v>
      </c>
      <c r="X55" s="53">
        <f>1000*L55/100*R55/4</f>
        <v>0.41003953771289597</v>
      </c>
      <c r="Y55" s="94">
        <f t="shared" si="10"/>
        <v>0.89</v>
      </c>
      <c r="Z55" s="94">
        <f>VLOOKUP($Y55,Relaciones!$A$4:$E$106,2)</f>
        <v>1.0149999999999999</v>
      </c>
      <c r="AA55" s="104">
        <f>VLOOKUP($Y55,Relaciones!$A$4:$E$106,3)</f>
        <v>0.82</v>
      </c>
      <c r="AB55" s="94">
        <f>VLOOKUP($Y55,Relaciones!$A$4:$E$106,4)</f>
        <v>1.214</v>
      </c>
      <c r="AC55" s="99">
        <f>VLOOKUP($Y55,Relaciones!$A$4:$E$106,5)</f>
        <v>0.89200000000000002</v>
      </c>
      <c r="AD55" s="60">
        <f>ROUND(Z55*W55,2)</f>
        <v>1.44</v>
      </c>
      <c r="AE55" s="199" t="str">
        <f t="shared" si="12"/>
        <v>CUMPLE</v>
      </c>
      <c r="AF55" s="54">
        <f t="shared" si="13"/>
        <v>0.5</v>
      </c>
      <c r="AG55" s="200" t="str">
        <f t="shared" si="15"/>
        <v>OK</v>
      </c>
      <c r="AJ55" s="101"/>
      <c r="AK55" s="101"/>
      <c r="AL55" s="101"/>
      <c r="AM55" s="101"/>
      <c r="AN55" s="101"/>
      <c r="AO55" s="101"/>
    </row>
    <row r="56" spans="1:41" s="100" customFormat="1" ht="15" hidden="1" customHeight="1" x14ac:dyDescent="0.25">
      <c r="A56" s="196" t="s">
        <v>958</v>
      </c>
      <c r="B56" s="196" t="s">
        <v>959</v>
      </c>
      <c r="C56" s="962"/>
      <c r="D56" s="197">
        <v>0</v>
      </c>
      <c r="E56" s="191">
        <f>+E55+D56</f>
        <v>2974</v>
      </c>
      <c r="F56" s="60">
        <f t="shared" si="16"/>
        <v>3.7</v>
      </c>
      <c r="G56" s="54">
        <f>+H56-F56</f>
        <v>0.23199999999999976</v>
      </c>
      <c r="H56" s="95">
        <f t="shared" si="17"/>
        <v>3.9319999999999999</v>
      </c>
      <c r="I56" s="60">
        <v>3.85</v>
      </c>
      <c r="J56" s="54">
        <f>+K56-I56</f>
        <v>2.8999999999999915E-2</v>
      </c>
      <c r="K56" s="96">
        <v>3.879</v>
      </c>
      <c r="L56" s="60">
        <f>((G56-J56)/O56)*100</f>
        <v>0.35279805352798027</v>
      </c>
      <c r="M56" s="53" t="s">
        <v>30</v>
      </c>
      <c r="N56" s="54">
        <v>8.9999999999999993E-3</v>
      </c>
      <c r="O56" s="198">
        <v>57.54</v>
      </c>
      <c r="P56" s="59">
        <v>500</v>
      </c>
      <c r="Q56" s="93">
        <f>VLOOKUP(P56,Data!A$24:F$32,3)</f>
        <v>464.9</v>
      </c>
      <c r="R56" s="97">
        <f>+Q56/1000</f>
        <v>0.46489999999999998</v>
      </c>
      <c r="S56" s="98">
        <f>+T56/1000</f>
        <v>0.21297847746395271</v>
      </c>
      <c r="T56" s="54">
        <f t="shared" si="5"/>
        <v>212.97847746395271</v>
      </c>
      <c r="U56" s="95">
        <f>+IF(T56&lt;1.5,1.5,T56)</f>
        <v>212.97847746395271</v>
      </c>
      <c r="V56" s="59">
        <f>+W56*(PI()*(R56^2)/4)*1000</f>
        <v>240.12558384166394</v>
      </c>
      <c r="W56" s="53">
        <f>(R56/4)^(2/3)*SQRT(L56/100)/0.01</f>
        <v>1.4145863403103749</v>
      </c>
      <c r="X56" s="53">
        <f>1000*L56/100*R56/4</f>
        <v>0.41003953771289503</v>
      </c>
      <c r="Y56" s="94">
        <f t="shared" si="10"/>
        <v>0.89</v>
      </c>
      <c r="Z56" s="94">
        <f>VLOOKUP($Y56,Relaciones!$A$4:$E$106,2)</f>
        <v>1.0149999999999999</v>
      </c>
      <c r="AA56" s="104">
        <f>VLOOKUP($Y56,Relaciones!$A$4:$E$106,3)</f>
        <v>0.82</v>
      </c>
      <c r="AB56" s="94">
        <f>VLOOKUP($Y56,Relaciones!$A$4:$E$106,4)</f>
        <v>1.214</v>
      </c>
      <c r="AC56" s="99">
        <f>VLOOKUP($Y56,Relaciones!$A$4:$E$106,5)</f>
        <v>0.89200000000000002</v>
      </c>
      <c r="AD56" s="60">
        <f>ROUND(Z56*W56,2)</f>
        <v>1.44</v>
      </c>
      <c r="AE56" s="199" t="str">
        <f>+IF(AD56&lt;0.56,"NO CUMPLE","CUMPLE")</f>
        <v>CUMPLE</v>
      </c>
      <c r="AF56" s="54">
        <f>ROUND((1000*(R56/4*AB56)*L56/100),2)</f>
        <v>0.5</v>
      </c>
      <c r="AG56" s="200" t="str">
        <f>+IF(AF56&lt;0.1, "NO CUMPLE", "OK")</f>
        <v>OK</v>
      </c>
      <c r="AJ56" s="101"/>
      <c r="AK56" s="101"/>
      <c r="AL56" s="101"/>
      <c r="AM56" s="101"/>
      <c r="AN56" s="101"/>
      <c r="AO56" s="101"/>
    </row>
    <row r="57" spans="1:41" s="100" customFormat="1" ht="15" hidden="1" customHeight="1" x14ac:dyDescent="0.25">
      <c r="A57" s="196" t="s">
        <v>959</v>
      </c>
      <c r="B57" s="196" t="s">
        <v>960</v>
      </c>
      <c r="C57" s="962"/>
      <c r="D57" s="201">
        <v>114</v>
      </c>
      <c r="E57" s="191">
        <f>+E56+D57</f>
        <v>3088</v>
      </c>
      <c r="F57" s="60">
        <f t="shared" si="16"/>
        <v>3.85</v>
      </c>
      <c r="G57" s="54">
        <f>+H57-F57</f>
        <v>2.8999999999999915E-2</v>
      </c>
      <c r="H57" s="95">
        <f t="shared" si="17"/>
        <v>3.879</v>
      </c>
      <c r="I57" s="60">
        <v>4.2</v>
      </c>
      <c r="J57" s="54">
        <f>+K57-I57</f>
        <v>-0.38500000000000023</v>
      </c>
      <c r="K57" s="96">
        <v>3.8149999999999999</v>
      </c>
      <c r="L57" s="60">
        <f>((G57-J57)/O57)*100</f>
        <v>0.59218995851809497</v>
      </c>
      <c r="M57" s="53" t="s">
        <v>30</v>
      </c>
      <c r="N57" s="54">
        <v>8.9999999999999993E-3</v>
      </c>
      <c r="O57" s="198">
        <v>69.91</v>
      </c>
      <c r="P57" s="59">
        <v>500</v>
      </c>
      <c r="Q57" s="93">
        <f>VLOOKUP(P57,Data!A$24:F$32,3)</f>
        <v>464.9</v>
      </c>
      <c r="R57" s="97">
        <f>+Q57/1000</f>
        <v>0.46489999999999998</v>
      </c>
      <c r="S57" s="98">
        <f>+T57/1000</f>
        <v>0.22114241372181775</v>
      </c>
      <c r="T57" s="54">
        <f t="shared" si="5"/>
        <v>221.14241372181775</v>
      </c>
      <c r="U57" s="95">
        <f>+IF(T57&lt;1.5,1.5,T57)</f>
        <v>221.14241372181775</v>
      </c>
      <c r="V57" s="59">
        <f>+W57*(PI()*(R57^2)/4)*1000</f>
        <v>311.1041920325917</v>
      </c>
      <c r="W57" s="53">
        <f>(R57/4)^(2/3)*SQRT(L57/100)/0.01</f>
        <v>1.8327232501505804</v>
      </c>
      <c r="X57" s="53">
        <f>1000*L57/100*R57/4</f>
        <v>0.68827277928765584</v>
      </c>
      <c r="Y57" s="94">
        <f t="shared" si="10"/>
        <v>0.71</v>
      </c>
      <c r="Z57" s="94">
        <f>VLOOKUP($Y57,Relaciones!$A$4:$E$106,2)</f>
        <v>0.95099999999999996</v>
      </c>
      <c r="AA57" s="104">
        <f>VLOOKUP($Y57,Relaciones!$A$4:$E$106,3)</f>
        <v>0.69899999999999995</v>
      </c>
      <c r="AB57" s="94">
        <f>VLOOKUP($Y57,Relaciones!$A$4:$E$106,4)</f>
        <v>1.179</v>
      </c>
      <c r="AC57" s="99">
        <f>VLOOKUP($Y57,Relaciones!$A$4:$E$106,5)</f>
        <v>0.63329999999999997</v>
      </c>
      <c r="AD57" s="60">
        <f>ROUND(Z57*W57,2)</f>
        <v>1.74</v>
      </c>
      <c r="AE57" s="199" t="str">
        <f>+IF(AD57&lt;0.56,"NO CUMPLE","CUMPLE")</f>
        <v>CUMPLE</v>
      </c>
      <c r="AF57" s="54">
        <f>ROUND((1000*(R57/4*AB57)*L57/100),2)</f>
        <v>0.81</v>
      </c>
      <c r="AG57" s="200" t="str">
        <f>+IF(AF57&lt;0.1, "NO CUMPLE", "OK")</f>
        <v>OK</v>
      </c>
      <c r="AJ57" s="101"/>
      <c r="AK57" s="101"/>
      <c r="AL57" s="101"/>
      <c r="AM57" s="101"/>
      <c r="AN57" s="101"/>
      <c r="AO57" s="101"/>
    </row>
    <row r="58" spans="1:41" s="100" customFormat="1" ht="15" hidden="1" customHeight="1" x14ac:dyDescent="0.25">
      <c r="A58" s="196" t="s">
        <v>960</v>
      </c>
      <c r="B58" s="196" t="s">
        <v>961</v>
      </c>
      <c r="C58" s="962"/>
      <c r="D58" s="201">
        <v>0</v>
      </c>
      <c r="E58" s="191">
        <f t="shared" si="14"/>
        <v>3088</v>
      </c>
      <c r="F58" s="60">
        <f t="shared" si="16"/>
        <v>4.2</v>
      </c>
      <c r="G58" s="54">
        <f t="shared" si="0"/>
        <v>-0.38500000000000023</v>
      </c>
      <c r="H58" s="95">
        <f t="shared" si="17"/>
        <v>3.8149999999999999</v>
      </c>
      <c r="I58" s="60">
        <v>4.5</v>
      </c>
      <c r="J58" s="54">
        <f t="shared" si="1"/>
        <v>-0.74800000000000022</v>
      </c>
      <c r="K58" s="96">
        <v>3.7519999999999998</v>
      </c>
      <c r="L58" s="60">
        <f t="shared" si="2"/>
        <v>0.52373394892511893</v>
      </c>
      <c r="M58" s="53" t="s">
        <v>30</v>
      </c>
      <c r="N58" s="54">
        <v>8.9999999999999993E-3</v>
      </c>
      <c r="O58" s="198">
        <v>69.31</v>
      </c>
      <c r="P58" s="59">
        <v>500</v>
      </c>
      <c r="Q58" s="93">
        <f>VLOOKUP(P58,Data!A$24:F$32,3)</f>
        <v>464.9</v>
      </c>
      <c r="R58" s="97">
        <f t="shared" si="3"/>
        <v>0.46489999999999998</v>
      </c>
      <c r="S58" s="98">
        <f t="shared" si="4"/>
        <v>0.22114241372181775</v>
      </c>
      <c r="T58" s="54">
        <f t="shared" si="5"/>
        <v>221.14241372181775</v>
      </c>
      <c r="U58" s="95">
        <f t="shared" si="6"/>
        <v>221.14241372181775</v>
      </c>
      <c r="V58" s="59">
        <f t="shared" si="7"/>
        <v>292.57061642271032</v>
      </c>
      <c r="W58" s="53">
        <f t="shared" si="8"/>
        <v>1.7235414525453108</v>
      </c>
      <c r="X58" s="53">
        <f t="shared" si="9"/>
        <v>0.60870978213821947</v>
      </c>
      <c r="Y58" s="94">
        <f t="shared" si="10"/>
        <v>0.76</v>
      </c>
      <c r="Z58" s="94">
        <f>VLOOKUP($Y58,Relaciones!$A$4:$E$106,2)</f>
        <v>0.96899999999999997</v>
      </c>
      <c r="AA58" s="104">
        <f>VLOOKUP($Y58,Relaciones!$A$4:$E$106,3)</f>
        <v>0.73199999999999998</v>
      </c>
      <c r="AB58" s="94">
        <f>VLOOKUP($Y58,Relaciones!$A$4:$E$106,4)</f>
        <v>1.1930000000000001</v>
      </c>
      <c r="AC58" s="99">
        <f>VLOOKUP($Y58,Relaciones!$A$4:$E$106,5)</f>
        <v>0.68799999999999994</v>
      </c>
      <c r="AD58" s="60">
        <f t="shared" si="11"/>
        <v>1.67</v>
      </c>
      <c r="AE58" s="199" t="str">
        <f t="shared" si="12"/>
        <v>CUMPLE</v>
      </c>
      <c r="AF58" s="54">
        <f t="shared" si="13"/>
        <v>0.73</v>
      </c>
      <c r="AG58" s="200" t="str">
        <f t="shared" si="15"/>
        <v>OK</v>
      </c>
      <c r="AJ58" s="101"/>
      <c r="AK58" s="101"/>
      <c r="AL58" s="101"/>
      <c r="AM58" s="101"/>
      <c r="AN58" s="101"/>
      <c r="AO58" s="101"/>
    </row>
    <row r="59" spans="1:41" s="100" customFormat="1" ht="15.75" hidden="1" customHeight="1" x14ac:dyDescent="0.25">
      <c r="A59" s="196" t="s">
        <v>961</v>
      </c>
      <c r="B59" s="196" t="s">
        <v>962</v>
      </c>
      <c r="C59" s="962"/>
      <c r="D59" s="201">
        <v>0</v>
      </c>
      <c r="E59" s="191">
        <f t="shared" si="14"/>
        <v>3088</v>
      </c>
      <c r="F59" s="60">
        <f t="shared" si="16"/>
        <v>4.5</v>
      </c>
      <c r="G59" s="54">
        <f t="shared" si="0"/>
        <v>-0.74800000000000022</v>
      </c>
      <c r="H59" s="95">
        <f t="shared" si="17"/>
        <v>3.7519999999999998</v>
      </c>
      <c r="I59" s="60">
        <v>4.7</v>
      </c>
      <c r="J59" s="54">
        <f t="shared" si="1"/>
        <v>-1.004</v>
      </c>
      <c r="K59" s="96">
        <v>3.6960000000000002</v>
      </c>
      <c r="L59" s="60">
        <f t="shared" si="2"/>
        <v>0.42553191489361669</v>
      </c>
      <c r="M59" s="53" t="s">
        <v>30</v>
      </c>
      <c r="N59" s="54">
        <v>8.9999999999999993E-3</v>
      </c>
      <c r="O59" s="198">
        <v>60.16</v>
      </c>
      <c r="P59" s="59">
        <v>500</v>
      </c>
      <c r="Q59" s="93">
        <f>VLOOKUP(P59,Data!A$24:F$32,3)</f>
        <v>464.9</v>
      </c>
      <c r="R59" s="97">
        <f t="shared" si="3"/>
        <v>0.46489999999999998</v>
      </c>
      <c r="S59" s="98">
        <f t="shared" si="4"/>
        <v>0.22114241372181775</v>
      </c>
      <c r="T59" s="54">
        <f t="shared" si="5"/>
        <v>221.14241372181775</v>
      </c>
      <c r="U59" s="95">
        <f t="shared" si="6"/>
        <v>221.14241372181775</v>
      </c>
      <c r="V59" s="59">
        <f t="shared" si="7"/>
        <v>263.71899528348956</v>
      </c>
      <c r="W59" s="53">
        <f t="shared" si="8"/>
        <v>1.5535757683129159</v>
      </c>
      <c r="X59" s="53">
        <f t="shared" si="9"/>
        <v>0.49457446808510602</v>
      </c>
      <c r="Y59" s="94">
        <f t="shared" si="10"/>
        <v>0.84</v>
      </c>
      <c r="Z59" s="94">
        <f>VLOOKUP($Y59,Relaciones!$A$4:$E$106,2)</f>
        <v>0.997</v>
      </c>
      <c r="AA59" s="104">
        <f>VLOOKUP($Y59,Relaciones!$A$4:$E$106,3)</f>
        <v>0.78500000000000003</v>
      </c>
      <c r="AB59" s="94">
        <f>VLOOKUP($Y59,Relaciones!$A$4:$E$106,4)</f>
        <v>1.214</v>
      </c>
      <c r="AC59" s="99">
        <f>VLOOKUP($Y59,Relaciones!$A$4:$E$106,5)</f>
        <v>0.79800000000000004</v>
      </c>
      <c r="AD59" s="60">
        <f t="shared" si="11"/>
        <v>1.55</v>
      </c>
      <c r="AE59" s="199" t="str">
        <f t="shared" si="12"/>
        <v>CUMPLE</v>
      </c>
      <c r="AF59" s="54">
        <f t="shared" si="13"/>
        <v>0.6</v>
      </c>
      <c r="AG59" s="200" t="str">
        <f t="shared" si="15"/>
        <v>OK</v>
      </c>
      <c r="AJ59" s="101"/>
      <c r="AK59" s="101"/>
      <c r="AL59" s="101"/>
      <c r="AM59" s="101"/>
      <c r="AN59" s="101"/>
      <c r="AO59" s="101"/>
    </row>
    <row r="60" spans="1:41" s="100" customFormat="1" ht="15" hidden="1" customHeight="1" thickBot="1" x14ac:dyDescent="0.3">
      <c r="A60" s="196" t="s">
        <v>962</v>
      </c>
      <c r="B60" s="196" t="s">
        <v>964</v>
      </c>
      <c r="C60" s="963"/>
      <c r="D60" s="201">
        <v>247</v>
      </c>
      <c r="E60" s="191">
        <f>+E59+D60</f>
        <v>3335</v>
      </c>
      <c r="F60" s="60">
        <f>+I59</f>
        <v>4.7</v>
      </c>
      <c r="G60" s="54">
        <f>+H60-F60</f>
        <v>-1.004</v>
      </c>
      <c r="H60" s="95">
        <f t="shared" si="17"/>
        <v>3.6960000000000002</v>
      </c>
      <c r="I60" s="60">
        <v>5.9</v>
      </c>
      <c r="J60" s="54">
        <f>+K60-I60</f>
        <v>-1.077</v>
      </c>
      <c r="K60" s="96">
        <v>4.8230000000000004</v>
      </c>
      <c r="L60" s="60">
        <f>((G60-J60)/O60)*100</f>
        <v>0.8488372093023252</v>
      </c>
      <c r="M60" s="53" t="s">
        <v>30</v>
      </c>
      <c r="N60" s="54">
        <v>8.9999999999999993E-3</v>
      </c>
      <c r="O60" s="198">
        <v>8.6</v>
      </c>
      <c r="P60" s="59">
        <v>500</v>
      </c>
      <c r="Q60" s="93">
        <f>VLOOKUP(P60,Data!A$24:F$32,3)</f>
        <v>464.9</v>
      </c>
      <c r="R60" s="97">
        <f>+Q60/1000</f>
        <v>0.46489999999999998</v>
      </c>
      <c r="S60" s="98">
        <f>+T60/1000</f>
        <v>0.23883094228052532</v>
      </c>
      <c r="T60" s="54">
        <f>E60*$C$22</f>
        <v>238.83094228052531</v>
      </c>
      <c r="U60" s="95">
        <f>+IF(T60&lt;1.5,1.5,T60)</f>
        <v>238.83094228052531</v>
      </c>
      <c r="V60" s="59">
        <f>+W60*(PI()*(R60^2)/4)*1000</f>
        <v>372.46678310771324</v>
      </c>
      <c r="W60" s="53">
        <f>(R60/4)^(2/3)*SQRT(L60/100)/0.01</f>
        <v>2.1942119418268282</v>
      </c>
      <c r="X60" s="53">
        <f>1000*L60/100*R60/4</f>
        <v>0.98656104651162735</v>
      </c>
      <c r="Y60" s="94">
        <f t="shared" si="10"/>
        <v>0.64</v>
      </c>
      <c r="Z60" s="94">
        <f>VLOOKUP($Y60,Relaciones!$A$4:$E$106,2)</f>
        <v>0.91800000000000004</v>
      </c>
      <c r="AA60" s="104">
        <f>VLOOKUP($Y60,Relaciones!$A$4:$E$106,3)</f>
        <v>0.65100000000000002</v>
      </c>
      <c r="AB60" s="94">
        <f>VLOOKUP($Y60,Relaciones!$A$4:$E$106,4)</f>
        <v>1.151</v>
      </c>
      <c r="AC60" s="99">
        <f>VLOOKUP($Y60,Relaciones!$A$4:$E$106,5)</f>
        <v>0.56799999999999995</v>
      </c>
      <c r="AD60" s="60">
        <f>ROUND(Z60*W60,2)</f>
        <v>2.0099999999999998</v>
      </c>
      <c r="AE60" s="199" t="str">
        <f>+IF(AD60&lt;0.56,"NO CUMPLE","CUMPLE")</f>
        <v>CUMPLE</v>
      </c>
      <c r="AF60" s="54">
        <f>ROUND((1000*(R60/4*AB60)*L60/100),2)</f>
        <v>1.1399999999999999</v>
      </c>
      <c r="AG60" s="200" t="str">
        <f>+IF(AF60&lt;0.1, "NO CUMPLE", "OK")</f>
        <v>OK</v>
      </c>
      <c r="AJ60" s="101"/>
      <c r="AK60" s="101"/>
      <c r="AL60" s="101"/>
      <c r="AM60" s="101"/>
      <c r="AN60" s="101"/>
      <c r="AO60" s="101"/>
    </row>
    <row r="61" spans="1:41" s="34" customFormat="1" hidden="1" x14ac:dyDescent="0.25">
      <c r="A61" s="57"/>
      <c r="B61" s="38"/>
      <c r="C61" s="57"/>
      <c r="D61" s="57"/>
      <c r="E61" s="58"/>
      <c r="F61" s="57"/>
      <c r="G61" s="57"/>
      <c r="H61" s="38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J61" s="43"/>
      <c r="AK61" s="43"/>
      <c r="AL61" s="43"/>
      <c r="AM61" s="43"/>
      <c r="AN61" s="43"/>
      <c r="AO61" s="43"/>
    </row>
    <row r="62" spans="1:41" hidden="1" x14ac:dyDescent="0.25"/>
    <row r="63" spans="1:41" hidden="1" x14ac:dyDescent="0.25">
      <c r="K63" s="61"/>
    </row>
  </sheetData>
  <mergeCells count="34">
    <mergeCell ref="A6:B6"/>
    <mergeCell ref="A1:AG1"/>
    <mergeCell ref="A2:D2"/>
    <mergeCell ref="A3:B3"/>
    <mergeCell ref="A4:B4"/>
    <mergeCell ref="A5:B5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43:B44"/>
    <mergeCell ref="V43:AC43"/>
    <mergeCell ref="AD43:AG43"/>
    <mergeCell ref="C45:C60"/>
    <mergeCell ref="A23:B23"/>
    <mergeCell ref="D43:E43"/>
    <mergeCell ref="F43:H43"/>
    <mergeCell ref="I43:K43"/>
    <mergeCell ref="L43:O43"/>
    <mergeCell ref="P43:R43"/>
    <mergeCell ref="S43:U43"/>
    <mergeCell ref="C43:C44"/>
  </mergeCells>
  <printOptions horizontalCentered="1"/>
  <pageMargins left="0.78740157480314965" right="0.78740157480314965" top="0.78740157480314965" bottom="0.78740157480314965" header="0" footer="0"/>
  <pageSetup paperSize="9" scale="110" orientation="portrait" horizontalDpi="4294967293" verticalDpi="300" r:id="rId1"/>
  <colBreaks count="2" manualBreakCount="2">
    <brk id="15" max="40" man="1"/>
    <brk id="33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J38"/>
  <sheetViews>
    <sheetView view="pageBreakPreview" topLeftCell="A4" zoomScaleSheetLayoutView="100" workbookViewId="0">
      <selection activeCell="E15" sqref="E15"/>
    </sheetView>
  </sheetViews>
  <sheetFormatPr baseColWidth="10" defaultColWidth="10.85546875" defaultRowHeight="15" x14ac:dyDescent="0.25"/>
  <cols>
    <col min="1" max="1" width="6.42578125" style="314" customWidth="1"/>
    <col min="2" max="2" width="35" style="314" customWidth="1"/>
    <col min="3" max="3" width="11.42578125" style="314" customWidth="1"/>
    <col min="4" max="4" width="8.28515625" style="314" customWidth="1"/>
    <col min="5" max="5" width="9.42578125" style="314" customWidth="1"/>
    <col min="6" max="6" width="10.85546875" style="314"/>
    <col min="7" max="7" width="11.42578125" style="314" bestFit="1" customWidth="1"/>
    <col min="8" max="16384" width="10.85546875" style="314"/>
  </cols>
  <sheetData>
    <row r="1" spans="1:10" s="286" customFormat="1" x14ac:dyDescent="0.25">
      <c r="A1" s="966" t="s">
        <v>1191</v>
      </c>
      <c r="B1" s="966"/>
      <c r="C1" s="966"/>
      <c r="D1" s="966"/>
      <c r="E1" s="966"/>
      <c r="F1" s="285"/>
    </row>
    <row r="2" spans="1:10" s="286" customFormat="1" x14ac:dyDescent="0.25">
      <c r="A2" s="966" t="s">
        <v>1062</v>
      </c>
      <c r="B2" s="966"/>
      <c r="C2" s="966"/>
      <c r="D2" s="966"/>
      <c r="E2" s="966"/>
      <c r="F2" s="285"/>
    </row>
    <row r="3" spans="1:10" s="286" customFormat="1" x14ac:dyDescent="0.25"/>
    <row r="4" spans="1:10" s="286" customFormat="1" x14ac:dyDescent="0.25">
      <c r="B4" s="237" t="s">
        <v>1063</v>
      </c>
      <c r="C4" s="287"/>
      <c r="D4" s="237"/>
      <c r="E4" s="237"/>
      <c r="F4" s="237"/>
    </row>
    <row r="5" spans="1:10" s="286" customFormat="1" x14ac:dyDescent="0.25">
      <c r="B5" s="965" t="s">
        <v>1064</v>
      </c>
      <c r="C5" s="965"/>
      <c r="D5" s="965"/>
      <c r="E5" s="965"/>
      <c r="F5" s="237"/>
    </row>
    <row r="6" spans="1:10" s="286" customFormat="1" x14ac:dyDescent="0.25">
      <c r="B6" s="237" t="s">
        <v>1036</v>
      </c>
      <c r="C6" s="288"/>
      <c r="D6" s="237"/>
      <c r="E6" s="237"/>
      <c r="F6" s="237"/>
    </row>
    <row r="7" spans="1:10" s="286" customFormat="1" x14ac:dyDescent="0.25">
      <c r="B7" s="237" t="s">
        <v>1037</v>
      </c>
      <c r="C7" s="237"/>
      <c r="D7" s="237"/>
      <c r="E7" s="288"/>
      <c r="F7" s="237"/>
      <c r="J7" s="289"/>
    </row>
    <row r="8" spans="1:10" s="286" customFormat="1" x14ac:dyDescent="0.25">
      <c r="B8" s="237" t="s">
        <v>1066</v>
      </c>
      <c r="C8" s="290" t="s">
        <v>1068</v>
      </c>
      <c r="D8" s="492">
        <v>1.3</v>
      </c>
      <c r="E8" s="288" t="s">
        <v>1015</v>
      </c>
      <c r="F8" s="237"/>
      <c r="J8" s="292"/>
    </row>
    <row r="9" spans="1:10" s="286" customFormat="1" x14ac:dyDescent="0.25">
      <c r="B9" s="237" t="s">
        <v>1065</v>
      </c>
      <c r="C9" s="290" t="s">
        <v>1068</v>
      </c>
      <c r="D9" s="291">
        <f>CDB!I62</f>
        <v>11.360000000000001</v>
      </c>
      <c r="E9" s="288" t="s">
        <v>1069</v>
      </c>
      <c r="F9" s="237"/>
      <c r="J9" s="292"/>
    </row>
    <row r="10" spans="1:10" s="286" customFormat="1" x14ac:dyDescent="0.25">
      <c r="B10" s="237" t="s">
        <v>1067</v>
      </c>
      <c r="C10" s="290" t="s">
        <v>1068</v>
      </c>
      <c r="D10" s="291">
        <f>CDB!E56</f>
        <v>405.7</v>
      </c>
      <c r="E10" s="286" t="s">
        <v>1009</v>
      </c>
      <c r="J10" s="293"/>
    </row>
    <row r="11" spans="1:10" s="286" customFormat="1" x14ac:dyDescent="0.25">
      <c r="B11" s="237"/>
      <c r="D11" s="291"/>
      <c r="J11" s="293"/>
    </row>
    <row r="12" spans="1:10" s="286" customFormat="1" x14ac:dyDescent="0.25">
      <c r="B12" s="294" t="s">
        <v>1038</v>
      </c>
      <c r="C12" s="295">
        <f>D8*((D9/24)^0.25*(D10/1000)^0.5)*1000</f>
        <v>686.81161098627376</v>
      </c>
      <c r="D12" s="296"/>
      <c r="E12" s="297"/>
    </row>
    <row r="13" spans="1:10" s="286" customFormat="1" x14ac:dyDescent="0.25">
      <c r="B13" s="294"/>
      <c r="C13" s="295"/>
      <c r="D13" s="296"/>
      <c r="E13" s="297"/>
    </row>
    <row r="14" spans="1:10" s="286" customFormat="1" x14ac:dyDescent="0.25">
      <c r="B14" s="286" t="s">
        <v>1039</v>
      </c>
      <c r="C14" s="298" t="s">
        <v>1070</v>
      </c>
    </row>
    <row r="15" spans="1:10" s="286" customFormat="1" x14ac:dyDescent="0.25"/>
    <row r="16" spans="1:10" s="286" customFormat="1" x14ac:dyDescent="0.25">
      <c r="B16" s="299" t="s">
        <v>1212</v>
      </c>
      <c r="C16" s="291">
        <f>4*D10/1000/(PI()*(C12/1000)^2)</f>
        <v>1.0950649262207639</v>
      </c>
      <c r="D16" s="286" t="s">
        <v>981</v>
      </c>
    </row>
    <row r="17" spans="2:6" s="286" customFormat="1" x14ac:dyDescent="0.25">
      <c r="B17" s="299" t="s">
        <v>1213</v>
      </c>
      <c r="C17" s="291">
        <f>4*D10/1000/(PI()*(C18/1000)^2)</f>
        <v>1.2226113214178829</v>
      </c>
      <c r="D17" s="286" t="s">
        <v>981</v>
      </c>
    </row>
    <row r="18" spans="2:6" s="286" customFormat="1" x14ac:dyDescent="0.25">
      <c r="B18" s="294" t="s">
        <v>1040</v>
      </c>
      <c r="C18" s="315">
        <v>650</v>
      </c>
      <c r="D18" s="316" t="s">
        <v>990</v>
      </c>
    </row>
    <row r="19" spans="2:6" s="286" customFormat="1" x14ac:dyDescent="0.25">
      <c r="B19" s="294"/>
      <c r="C19" s="294"/>
      <c r="E19" s="300"/>
    </row>
    <row r="20" spans="2:6" s="286" customFormat="1" x14ac:dyDescent="0.25">
      <c r="B20" s="301" t="s">
        <v>1041</v>
      </c>
      <c r="C20" s="302"/>
      <c r="D20" s="302"/>
      <c r="E20" s="302"/>
      <c r="F20" s="302"/>
    </row>
    <row r="21" spans="2:6" s="286" customFormat="1" x14ac:dyDescent="0.25">
      <c r="B21" s="302"/>
      <c r="C21" s="302"/>
      <c r="D21" s="302"/>
      <c r="E21" s="302"/>
      <c r="F21" s="302"/>
    </row>
    <row r="22" spans="2:6" s="286" customFormat="1" x14ac:dyDescent="0.25">
      <c r="B22" s="302"/>
      <c r="C22" s="302"/>
      <c r="D22" s="302"/>
      <c r="E22" s="302"/>
      <c r="F22" s="302"/>
    </row>
    <row r="23" spans="2:6" s="286" customFormat="1" x14ac:dyDescent="0.25">
      <c r="B23" s="302"/>
      <c r="C23" s="302"/>
      <c r="D23" s="302"/>
      <c r="E23" s="302"/>
      <c r="F23" s="302"/>
    </row>
    <row r="24" spans="2:6" s="286" customFormat="1" x14ac:dyDescent="0.25">
      <c r="B24" s="302"/>
      <c r="C24" s="302"/>
      <c r="D24" s="302"/>
      <c r="E24" s="302"/>
      <c r="F24" s="302"/>
    </row>
    <row r="25" spans="2:6" s="286" customFormat="1" x14ac:dyDescent="0.25">
      <c r="B25" s="303" t="s">
        <v>1042</v>
      </c>
      <c r="C25" s="303" t="s">
        <v>1043</v>
      </c>
      <c r="D25" s="303" t="s">
        <v>1044</v>
      </c>
      <c r="E25" s="302"/>
      <c r="F25" s="304"/>
    </row>
    <row r="26" spans="2:6" s="286" customFormat="1" ht="17.25" x14ac:dyDescent="0.25">
      <c r="B26" s="305" t="s">
        <v>1045</v>
      </c>
      <c r="C26" s="306">
        <v>102.96</v>
      </c>
      <c r="D26" s="305" t="s">
        <v>1071</v>
      </c>
      <c r="E26" s="302"/>
      <c r="F26" s="307"/>
    </row>
    <row r="27" spans="2:6" s="286" customFormat="1" ht="17.25" x14ac:dyDescent="0.25">
      <c r="B27" s="305" t="s">
        <v>1072</v>
      </c>
      <c r="C27" s="308">
        <f>2.05*1000000000</f>
        <v>2049999999.9999998</v>
      </c>
      <c r="D27" s="305" t="s">
        <v>1073</v>
      </c>
      <c r="E27" s="302"/>
      <c r="F27" s="309"/>
    </row>
    <row r="28" spans="2:6" s="286" customFormat="1" ht="17.25" x14ac:dyDescent="0.25">
      <c r="B28" s="305" t="s">
        <v>1046</v>
      </c>
      <c r="C28" s="308">
        <f>1.7*100000000000</f>
        <v>170000000000</v>
      </c>
      <c r="D28" s="305" t="s">
        <v>1073</v>
      </c>
      <c r="E28" s="302"/>
      <c r="F28" s="309"/>
    </row>
    <row r="29" spans="2:6" s="286" customFormat="1" x14ac:dyDescent="0.25">
      <c r="B29" s="305" t="s">
        <v>1047</v>
      </c>
      <c r="C29" s="284">
        <f>VLOOKUP(C18,Data!A$24:F$35,3)/1000</f>
        <v>0.6</v>
      </c>
      <c r="D29" s="305" t="s">
        <v>985</v>
      </c>
      <c r="E29" s="302"/>
      <c r="F29" s="307"/>
    </row>
    <row r="30" spans="2:6" s="286" customFormat="1" x14ac:dyDescent="0.25">
      <c r="B30" s="305" t="s">
        <v>1048</v>
      </c>
      <c r="C30" s="306">
        <f>((C18/1000)-C29)/2</f>
        <v>2.5000000000000022E-2</v>
      </c>
      <c r="D30" s="305" t="s">
        <v>985</v>
      </c>
      <c r="E30" s="302"/>
      <c r="F30" s="307"/>
    </row>
    <row r="31" spans="2:6" s="286" customFormat="1" x14ac:dyDescent="0.25">
      <c r="B31" s="305" t="s">
        <v>1049</v>
      </c>
      <c r="C31" s="310">
        <f>((1/(C26*(1/C27+C29/(C28*C30)))))^0.5</f>
        <v>3929.5864660088064</v>
      </c>
      <c r="D31" s="305" t="s">
        <v>981</v>
      </c>
      <c r="E31" s="302"/>
      <c r="F31" s="311"/>
    </row>
    <row r="32" spans="2:6" s="286" customFormat="1" x14ac:dyDescent="0.25">
      <c r="B32" s="302"/>
      <c r="C32" s="302"/>
      <c r="D32" s="302"/>
      <c r="E32" s="302"/>
      <c r="F32" s="304"/>
    </row>
    <row r="33" spans="2:6" s="286" customFormat="1" x14ac:dyDescent="0.25">
      <c r="B33" s="301" t="s">
        <v>1050</v>
      </c>
      <c r="C33" s="302"/>
      <c r="D33" s="302"/>
      <c r="E33" s="302"/>
      <c r="F33" s="304"/>
    </row>
    <row r="34" spans="2:6" s="286" customFormat="1" x14ac:dyDescent="0.25">
      <c r="B34" s="301"/>
      <c r="C34" s="302"/>
      <c r="D34" s="302"/>
      <c r="E34" s="302"/>
      <c r="F34" s="304"/>
    </row>
    <row r="35" spans="2:6" s="286" customFormat="1" x14ac:dyDescent="0.25">
      <c r="B35" s="302"/>
      <c r="C35" s="302"/>
      <c r="D35" s="302"/>
      <c r="E35" s="302"/>
      <c r="F35" s="304"/>
    </row>
    <row r="36" spans="2:6" s="286" customFormat="1" x14ac:dyDescent="0.25">
      <c r="B36" s="302"/>
      <c r="C36" s="302"/>
      <c r="D36" s="302"/>
      <c r="E36" s="302"/>
      <c r="F36" s="304"/>
    </row>
    <row r="37" spans="2:6" s="286" customFormat="1" x14ac:dyDescent="0.25">
      <c r="B37" s="305" t="s">
        <v>996</v>
      </c>
      <c r="C37" s="306">
        <v>1000</v>
      </c>
      <c r="D37" s="305" t="s">
        <v>1051</v>
      </c>
      <c r="E37" s="302"/>
      <c r="F37" s="311"/>
    </row>
    <row r="38" spans="2:6" s="286" customFormat="1" x14ac:dyDescent="0.25">
      <c r="B38" s="305" t="s">
        <v>1050</v>
      </c>
      <c r="C38" s="312">
        <f>2*C37/C31</f>
        <v>0.5089594076374544</v>
      </c>
      <c r="D38" s="305" t="s">
        <v>1052</v>
      </c>
      <c r="E38" s="302"/>
      <c r="F38" s="313"/>
    </row>
  </sheetData>
  <mergeCells count="3">
    <mergeCell ref="B5:E5"/>
    <mergeCell ref="A1:E1"/>
    <mergeCell ref="A2:E2"/>
  </mergeCells>
  <printOptions horizontalCentered="1"/>
  <pageMargins left="0.78740157480314965" right="0.78740157480314965" top="0.78740157480314965" bottom="0.78740157480314965" header="0" footer="0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Data!$B$24:$B$35</xm:f>
          </x14:formula1>
          <xm:sqref>C18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N65"/>
  <sheetViews>
    <sheetView view="pageBreakPreview" topLeftCell="A7" zoomScaleSheetLayoutView="100" workbookViewId="0">
      <selection activeCell="D32" sqref="D32"/>
    </sheetView>
  </sheetViews>
  <sheetFormatPr baseColWidth="10" defaultColWidth="10.85546875" defaultRowHeight="15" x14ac:dyDescent="0.25"/>
  <cols>
    <col min="1" max="1" width="24.42578125" style="231" customWidth="1"/>
    <col min="2" max="2" width="12" style="231" customWidth="1"/>
    <col min="3" max="4" width="11.7109375" style="231" customWidth="1"/>
    <col min="5" max="5" width="24.42578125" style="231" customWidth="1"/>
    <col min="6" max="6" width="12" style="231" customWidth="1"/>
    <col min="7" max="8" width="11.7109375" style="231" customWidth="1"/>
    <col min="9" max="9" width="24.42578125" style="231" customWidth="1"/>
    <col min="10" max="10" width="12" style="231" customWidth="1"/>
    <col min="11" max="12" width="11.7109375" style="231" customWidth="1"/>
    <col min="13" max="16384" width="10.85546875" style="231"/>
  </cols>
  <sheetData>
    <row r="1" spans="1:13" x14ac:dyDescent="0.25">
      <c r="A1" s="967" t="s">
        <v>1082</v>
      </c>
      <c r="B1" s="967"/>
      <c r="C1" s="967"/>
      <c r="D1" s="967"/>
      <c r="E1" s="967" t="s">
        <v>1084</v>
      </c>
      <c r="F1" s="967"/>
      <c r="G1" s="967"/>
      <c r="H1" s="967"/>
      <c r="I1" s="967" t="s">
        <v>1085</v>
      </c>
      <c r="J1" s="967"/>
      <c r="K1" s="967"/>
      <c r="L1" s="967"/>
      <c r="M1" s="232"/>
    </row>
    <row r="2" spans="1:13" x14ac:dyDescent="0.25">
      <c r="A2" s="967" t="s">
        <v>1006</v>
      </c>
      <c r="B2" s="967"/>
      <c r="C2" s="967"/>
      <c r="D2" s="967"/>
      <c r="E2" s="967" t="s">
        <v>1006</v>
      </c>
      <c r="F2" s="967"/>
      <c r="G2" s="967"/>
      <c r="H2" s="967"/>
      <c r="I2" s="967" t="s">
        <v>1006</v>
      </c>
      <c r="J2" s="967"/>
      <c r="K2" s="967"/>
      <c r="L2" s="967"/>
      <c r="M2" s="232"/>
    </row>
    <row r="3" spans="1:13" x14ac:dyDescent="0.25">
      <c r="A3" s="211"/>
      <c r="E3" s="211"/>
      <c r="I3" s="211"/>
    </row>
    <row r="4" spans="1:13" x14ac:dyDescent="0.25">
      <c r="A4" s="233" t="s">
        <v>1007</v>
      </c>
      <c r="B4" s="234" t="s">
        <v>1032</v>
      </c>
      <c r="C4" s="234"/>
      <c r="E4" s="233" t="s">
        <v>1007</v>
      </c>
      <c r="F4" s="234" t="s">
        <v>1032</v>
      </c>
      <c r="G4" s="234"/>
      <c r="I4" s="233" t="s">
        <v>1007</v>
      </c>
      <c r="J4" s="234" t="s">
        <v>1032</v>
      </c>
      <c r="K4" s="234"/>
    </row>
    <row r="5" spans="1:13" x14ac:dyDescent="0.25">
      <c r="A5" s="211" t="s">
        <v>1008</v>
      </c>
      <c r="B5" s="235">
        <f>CDB!G56</f>
        <v>238.9</v>
      </c>
      <c r="C5" s="236" t="s">
        <v>1009</v>
      </c>
      <c r="E5" s="211" t="s">
        <v>1008</v>
      </c>
      <c r="F5" s="235">
        <f>CDB!H56</f>
        <v>288.89999999999998</v>
      </c>
      <c r="G5" s="236" t="s">
        <v>1009</v>
      </c>
      <c r="I5" s="211" t="s">
        <v>1008</v>
      </c>
      <c r="J5" s="235">
        <f>CDB!E56</f>
        <v>405.7</v>
      </c>
      <c r="K5" s="236" t="s">
        <v>1009</v>
      </c>
    </row>
    <row r="6" spans="1:13" x14ac:dyDescent="0.25">
      <c r="A6" s="211" t="s">
        <v>1034</v>
      </c>
      <c r="E6" s="211" t="s">
        <v>1034</v>
      </c>
      <c r="I6" s="211" t="s">
        <v>1034</v>
      </c>
    </row>
    <row r="7" spans="1:13" x14ac:dyDescent="0.25">
      <c r="A7" s="968" t="s">
        <v>1053</v>
      </c>
      <c r="B7" s="968"/>
      <c r="C7" s="968"/>
      <c r="D7" s="968"/>
      <c r="E7" s="968" t="s">
        <v>1053</v>
      </c>
      <c r="F7" s="968"/>
      <c r="G7" s="968"/>
      <c r="H7" s="968"/>
      <c r="I7" s="968" t="s">
        <v>1053</v>
      </c>
      <c r="J7" s="968"/>
      <c r="K7" s="968"/>
      <c r="L7" s="968"/>
    </row>
    <row r="8" spans="1:13" x14ac:dyDescent="0.25">
      <c r="A8" s="211"/>
      <c r="B8" s="212" t="s">
        <v>1011</v>
      </c>
      <c r="E8" s="211"/>
      <c r="F8" s="212" t="s">
        <v>1011</v>
      </c>
      <c r="I8" s="211"/>
      <c r="J8" s="212" t="s">
        <v>1011</v>
      </c>
    </row>
    <row r="9" spans="1:13" x14ac:dyDescent="0.25">
      <c r="A9" s="211"/>
      <c r="B9" s="212" t="s">
        <v>1074</v>
      </c>
      <c r="C9" s="238">
        <v>950</v>
      </c>
      <c r="D9" s="212" t="s">
        <v>985</v>
      </c>
      <c r="E9" s="211"/>
      <c r="F9" s="212" t="s">
        <v>1074</v>
      </c>
      <c r="G9" s="238">
        <v>950</v>
      </c>
      <c r="H9" s="212" t="s">
        <v>985</v>
      </c>
      <c r="I9" s="211"/>
      <c r="J9" s="212" t="s">
        <v>1074</v>
      </c>
      <c r="K9" s="238">
        <v>950</v>
      </c>
      <c r="L9" s="212" t="s">
        <v>985</v>
      </c>
    </row>
    <row r="10" spans="1:13" x14ac:dyDescent="0.25">
      <c r="A10" s="211"/>
      <c r="B10" s="212" t="s">
        <v>1075</v>
      </c>
      <c r="C10" s="238">
        <v>130</v>
      </c>
      <c r="E10" s="211"/>
      <c r="F10" s="212" t="s">
        <v>1075</v>
      </c>
      <c r="G10" s="238">
        <v>130</v>
      </c>
      <c r="I10" s="211"/>
      <c r="J10" s="212" t="s">
        <v>1075</v>
      </c>
      <c r="K10" s="238">
        <v>130</v>
      </c>
    </row>
    <row r="11" spans="1:13" x14ac:dyDescent="0.25">
      <c r="B11" s="212" t="s">
        <v>1076</v>
      </c>
      <c r="C11" s="238">
        <f>'Linea de Impulcion'!C18</f>
        <v>650</v>
      </c>
      <c r="D11" s="212" t="s">
        <v>990</v>
      </c>
      <c r="F11" s="212" t="s">
        <v>1076</v>
      </c>
      <c r="G11" s="238">
        <f>'Linea de Impulcion'!C18</f>
        <v>650</v>
      </c>
      <c r="H11" s="212" t="s">
        <v>990</v>
      </c>
      <c r="J11" s="212" t="s">
        <v>1076</v>
      </c>
      <c r="K11" s="238">
        <f>'Linea de Impulcion'!C18</f>
        <v>650</v>
      </c>
      <c r="L11" s="212" t="s">
        <v>990</v>
      </c>
    </row>
    <row r="12" spans="1:13" x14ac:dyDescent="0.25">
      <c r="A12" s="211"/>
      <c r="B12" s="212" t="s">
        <v>1077</v>
      </c>
      <c r="C12" s="323">
        <f>10.674*((B5/1000)^1.852/((C10^1.852)*(C11/1000)^4.871))*C9</f>
        <v>0.7092234134036145</v>
      </c>
      <c r="D12" s="212" t="s">
        <v>985</v>
      </c>
      <c r="E12" s="211"/>
      <c r="F12" s="212" t="s">
        <v>1077</v>
      </c>
      <c r="G12" s="323">
        <f>10.674*((F5/1000)^1.852/((G10^1.852)*(G11/1000)^4.871))*G9</f>
        <v>1.0083962049753161</v>
      </c>
      <c r="H12" s="212" t="s">
        <v>985</v>
      </c>
      <c r="I12" s="211"/>
      <c r="J12" s="212" t="s">
        <v>1077</v>
      </c>
      <c r="K12" s="323">
        <f>10.674*((J5/1000)^1.852/((K10^1.852)*(K11/1000)^4.871))*K9</f>
        <v>1.8911345513864422</v>
      </c>
      <c r="L12" s="212" t="s">
        <v>985</v>
      </c>
    </row>
    <row r="13" spans="1:13" x14ac:dyDescent="0.25">
      <c r="A13" s="211"/>
      <c r="B13" s="237"/>
      <c r="C13" s="237"/>
      <c r="E13" s="211"/>
      <c r="F13" s="237"/>
      <c r="G13" s="237"/>
      <c r="I13" s="211"/>
      <c r="J13" s="237"/>
      <c r="K13" s="237"/>
    </row>
    <row r="14" spans="1:13" x14ac:dyDescent="0.25">
      <c r="A14" s="211" t="s">
        <v>1012</v>
      </c>
      <c r="B14" s="212"/>
      <c r="C14" s="212"/>
      <c r="D14" s="212"/>
      <c r="E14" s="211" t="s">
        <v>1012</v>
      </c>
      <c r="F14" s="212"/>
      <c r="G14" s="212"/>
      <c r="H14" s="212"/>
      <c r="I14" s="211" t="s">
        <v>1012</v>
      </c>
      <c r="J14" s="212"/>
      <c r="K14" s="212"/>
      <c r="L14" s="212"/>
    </row>
    <row r="15" spans="1:13" x14ac:dyDescent="0.25">
      <c r="A15" s="213" t="s">
        <v>1013</v>
      </c>
      <c r="B15" s="214" t="s">
        <v>1014</v>
      </c>
      <c r="C15" s="214" t="s">
        <v>1015</v>
      </c>
      <c r="D15" s="215" t="s">
        <v>1016</v>
      </c>
      <c r="E15" s="213" t="s">
        <v>1013</v>
      </c>
      <c r="F15" s="214" t="s">
        <v>1014</v>
      </c>
      <c r="G15" s="214" t="s">
        <v>1015</v>
      </c>
      <c r="H15" s="215" t="s">
        <v>1016</v>
      </c>
      <c r="I15" s="213" t="s">
        <v>1013</v>
      </c>
      <c r="J15" s="214" t="s">
        <v>1014</v>
      </c>
      <c r="K15" s="214" t="s">
        <v>1015</v>
      </c>
      <c r="L15" s="215" t="s">
        <v>1016</v>
      </c>
    </row>
    <row r="16" spans="1:13" x14ac:dyDescent="0.25">
      <c r="A16" s="216" t="s">
        <v>1017</v>
      </c>
      <c r="B16" s="217">
        <v>1</v>
      </c>
      <c r="C16" s="247">
        <v>1.86</v>
      </c>
      <c r="D16" s="218">
        <f>(B16*C16)*('Linea de Impulcion'!C$17^2/(2*9.81))</f>
        <v>0.1417068248961304</v>
      </c>
      <c r="E16" s="216" t="s">
        <v>1017</v>
      </c>
      <c r="F16" s="217">
        <v>1</v>
      </c>
      <c r="G16" s="247">
        <v>1.86</v>
      </c>
      <c r="H16" s="218">
        <f>(F16*G16)*('Linea de Impulcion'!C$17^2/(2*9.81))</f>
        <v>0.1417068248961304</v>
      </c>
      <c r="I16" s="216" t="s">
        <v>1017</v>
      </c>
      <c r="J16" s="217">
        <v>1</v>
      </c>
      <c r="K16" s="247">
        <v>1.86</v>
      </c>
      <c r="L16" s="218">
        <f>(J16*K16)*('Linea de Impulcion'!C$17^2/(2*9.81))</f>
        <v>0.1417068248961304</v>
      </c>
    </row>
    <row r="17" spans="1:12" x14ac:dyDescent="0.25">
      <c r="A17" s="219" t="s">
        <v>1018</v>
      </c>
      <c r="B17" s="220">
        <v>1</v>
      </c>
      <c r="C17" s="248">
        <v>0.1</v>
      </c>
      <c r="D17" s="221">
        <f>(B17*C17)*('Linea de Impulcion'!C$17^2/(2*9.81))</f>
        <v>7.6186464997919567E-3</v>
      </c>
      <c r="E17" s="219" t="s">
        <v>1018</v>
      </c>
      <c r="F17" s="220">
        <v>1</v>
      </c>
      <c r="G17" s="248">
        <v>0.1</v>
      </c>
      <c r="H17" s="221">
        <f>(F17*G17)*('Linea de Impulcion'!C$17^2/(2*9.81))</f>
        <v>7.6186464997919567E-3</v>
      </c>
      <c r="I17" s="219" t="s">
        <v>1018</v>
      </c>
      <c r="J17" s="220">
        <v>1</v>
      </c>
      <c r="K17" s="248">
        <v>0.1</v>
      </c>
      <c r="L17" s="221">
        <f>(J17*K17)*('Linea de Impulcion'!C$17^2/(2*9.81))</f>
        <v>7.6186464997919567E-3</v>
      </c>
    </row>
    <row r="18" spans="1:12" x14ac:dyDescent="0.25">
      <c r="A18" s="222" t="s">
        <v>1019</v>
      </c>
      <c r="B18" s="223">
        <v>2</v>
      </c>
      <c r="C18" s="249">
        <v>0.3</v>
      </c>
      <c r="D18" s="221">
        <f>(B18*C18)*('Linea de Impulcion'!C$17^2/(2*9.81))</f>
        <v>4.5711878998751738E-2</v>
      </c>
      <c r="E18" s="222" t="s">
        <v>1019</v>
      </c>
      <c r="F18" s="223">
        <v>2</v>
      </c>
      <c r="G18" s="249">
        <v>0.3</v>
      </c>
      <c r="H18" s="221">
        <f>(F18*G18)*('Linea de Impulcion'!C$17^2/(2*9.81))</f>
        <v>4.5711878998751738E-2</v>
      </c>
      <c r="I18" s="222" t="s">
        <v>1019</v>
      </c>
      <c r="J18" s="223">
        <v>2</v>
      </c>
      <c r="K18" s="249">
        <v>0.3</v>
      </c>
      <c r="L18" s="221">
        <f>(J18*K18)*('Linea de Impulcion'!C$17^2/(2*9.81))</f>
        <v>4.5711878998751738E-2</v>
      </c>
    </row>
    <row r="19" spans="1:12" x14ac:dyDescent="0.25">
      <c r="A19" s="219" t="s">
        <v>1209</v>
      </c>
      <c r="B19" s="220">
        <v>1</v>
      </c>
      <c r="C19" s="250">
        <v>0.9</v>
      </c>
      <c r="D19" s="221">
        <f>(B19*C19)*('Linea de Impulcion'!C$17^2/(2*9.81))</f>
        <v>6.8567818498127611E-2</v>
      </c>
      <c r="E19" s="219" t="s">
        <v>1209</v>
      </c>
      <c r="F19" s="220">
        <v>1</v>
      </c>
      <c r="G19" s="250">
        <v>0.9</v>
      </c>
      <c r="H19" s="221">
        <f>(F19*G19)*('Linea de Impulcion'!C$17^2/(2*9.81))</f>
        <v>6.8567818498127611E-2</v>
      </c>
      <c r="I19" s="219" t="s">
        <v>1209</v>
      </c>
      <c r="J19" s="220">
        <v>1</v>
      </c>
      <c r="K19" s="250">
        <v>0.9</v>
      </c>
      <c r="L19" s="221">
        <f>(J19*K19)*('Linea de Impulcion'!C$17^2/(2*9.81))</f>
        <v>6.8567818498127611E-2</v>
      </c>
    </row>
    <row r="20" spans="1:12" x14ac:dyDescent="0.25">
      <c r="A20" s="219" t="s">
        <v>1210</v>
      </c>
      <c r="B20" s="220">
        <v>1</v>
      </c>
      <c r="C20" s="250">
        <v>0.42</v>
      </c>
      <c r="D20" s="221">
        <f>(B20*C20)*('Linea de Impulcion'!C$17^2/(2*9.81))</f>
        <v>3.1998315299126216E-2</v>
      </c>
      <c r="E20" s="219" t="s">
        <v>1210</v>
      </c>
      <c r="F20" s="220">
        <v>1</v>
      </c>
      <c r="G20" s="250">
        <v>0.42</v>
      </c>
      <c r="H20" s="221">
        <f>(F20*G20)*('Linea de Impulcion'!C$17^2/(2*9.81))</f>
        <v>3.1998315299126216E-2</v>
      </c>
      <c r="I20" s="219" t="s">
        <v>1210</v>
      </c>
      <c r="J20" s="220">
        <v>1</v>
      </c>
      <c r="K20" s="250">
        <v>0.42</v>
      </c>
      <c r="L20" s="221">
        <f>(J20*K20)*('Linea de Impulcion'!C$17^2/(2*9.81))</f>
        <v>3.1998315299126216E-2</v>
      </c>
    </row>
    <row r="21" spans="1:12" x14ac:dyDescent="0.25">
      <c r="A21" s="224" t="s">
        <v>1020</v>
      </c>
      <c r="B21" s="225">
        <v>1</v>
      </c>
      <c r="C21" s="251">
        <v>1.8</v>
      </c>
      <c r="D21" s="226">
        <f>(B21*C21)*('Linea de Impulcion'!C$17^2/(2*9.81))</f>
        <v>0.13713563699625522</v>
      </c>
      <c r="E21" s="224" t="s">
        <v>1020</v>
      </c>
      <c r="F21" s="225">
        <v>1</v>
      </c>
      <c r="G21" s="251">
        <v>1.8</v>
      </c>
      <c r="H21" s="226">
        <f>(F21*G21)*('Linea de Impulcion'!C$17^2/(2*9.81))</f>
        <v>0.13713563699625522</v>
      </c>
      <c r="I21" s="224" t="s">
        <v>1020</v>
      </c>
      <c r="J21" s="225">
        <v>1</v>
      </c>
      <c r="K21" s="251">
        <v>1.8</v>
      </c>
      <c r="L21" s="221">
        <f>(J21*K21)*('Linea de Impulcion'!C$17^2/(2*9.81))</f>
        <v>0.13713563699625522</v>
      </c>
    </row>
    <row r="22" spans="1:12" x14ac:dyDescent="0.25">
      <c r="A22" s="227" t="s">
        <v>1021</v>
      </c>
      <c r="B22" s="228"/>
      <c r="C22" s="229"/>
      <c r="D22" s="230">
        <f>SUM(D16:D21)</f>
        <v>0.43273912118818314</v>
      </c>
      <c r="E22" s="227" t="s">
        <v>1021</v>
      </c>
      <c r="F22" s="228"/>
      <c r="G22" s="229"/>
      <c r="H22" s="230">
        <f>SUM(H16:H21)</f>
        <v>0.43273912118818314</v>
      </c>
      <c r="I22" s="227" t="s">
        <v>1021</v>
      </c>
      <c r="J22" s="228"/>
      <c r="K22" s="229"/>
      <c r="L22" s="320">
        <f>SUM(L16:L21)</f>
        <v>0.43273912118818314</v>
      </c>
    </row>
    <row r="23" spans="1:12" x14ac:dyDescent="0.25">
      <c r="A23" s="268"/>
      <c r="B23" s="269"/>
      <c r="C23" s="269"/>
      <c r="D23" s="270"/>
      <c r="E23" s="268"/>
      <c r="F23" s="269"/>
      <c r="G23" s="269"/>
      <c r="H23" s="270"/>
      <c r="I23" s="268"/>
      <c r="J23" s="269"/>
      <c r="K23" s="269"/>
      <c r="L23" s="270"/>
    </row>
    <row r="24" spans="1:12" x14ac:dyDescent="0.25">
      <c r="A24" s="211" t="s">
        <v>1022</v>
      </c>
      <c r="E24" s="211" t="s">
        <v>1022</v>
      </c>
      <c r="I24" s="211" t="s">
        <v>1022</v>
      </c>
    </row>
    <row r="25" spans="1:12" x14ac:dyDescent="0.25">
      <c r="A25" s="211" t="s">
        <v>1023</v>
      </c>
      <c r="B25" s="238">
        <v>0</v>
      </c>
      <c r="C25" s="212" t="s">
        <v>985</v>
      </c>
      <c r="E25" s="211" t="s">
        <v>1023</v>
      </c>
      <c r="F25" s="238">
        <v>0</v>
      </c>
      <c r="G25" s="212" t="s">
        <v>985</v>
      </c>
      <c r="I25" s="211" t="s">
        <v>1023</v>
      </c>
      <c r="J25" s="238">
        <v>0</v>
      </c>
      <c r="K25" s="212" t="s">
        <v>985</v>
      </c>
    </row>
    <row r="26" spans="1:12" x14ac:dyDescent="0.25">
      <c r="A26" s="211" t="s">
        <v>1024</v>
      </c>
      <c r="B26" s="235">
        <v>17</v>
      </c>
      <c r="C26" s="212" t="s">
        <v>985</v>
      </c>
      <c r="E26" s="211" t="s">
        <v>1024</v>
      </c>
      <c r="F26" s="235">
        <v>17</v>
      </c>
      <c r="G26" s="212" t="s">
        <v>985</v>
      </c>
      <c r="I26" s="211" t="s">
        <v>1024</v>
      </c>
      <c r="J26" s="235">
        <v>17</v>
      </c>
      <c r="K26" s="212" t="s">
        <v>985</v>
      </c>
    </row>
    <row r="27" spans="1:12" x14ac:dyDescent="0.25">
      <c r="A27" s="211" t="s">
        <v>1010</v>
      </c>
      <c r="B27" s="235">
        <f>C12</f>
        <v>0.7092234134036145</v>
      </c>
      <c r="C27" s="212" t="s">
        <v>985</v>
      </c>
      <c r="E27" s="211" t="s">
        <v>1010</v>
      </c>
      <c r="F27" s="235">
        <f>G12</f>
        <v>1.0083962049753161</v>
      </c>
      <c r="G27" s="212" t="s">
        <v>985</v>
      </c>
      <c r="I27" s="211" t="s">
        <v>1010</v>
      </c>
      <c r="J27" s="235">
        <f>K12</f>
        <v>1.8911345513864422</v>
      </c>
      <c r="K27" s="212" t="s">
        <v>985</v>
      </c>
    </row>
    <row r="28" spans="1:12" x14ac:dyDescent="0.25">
      <c r="A28" s="211" t="s">
        <v>1025</v>
      </c>
      <c r="B28" s="245">
        <f>+D22</f>
        <v>0.43273912118818314</v>
      </c>
      <c r="C28" s="212" t="s">
        <v>985</v>
      </c>
      <c r="E28" s="211" t="s">
        <v>1025</v>
      </c>
      <c r="F28" s="245">
        <f>+H22</f>
        <v>0.43273912118818314</v>
      </c>
      <c r="G28" s="212" t="s">
        <v>985</v>
      </c>
      <c r="I28" s="211" t="s">
        <v>1025</v>
      </c>
      <c r="J28" s="245">
        <f>+L22</f>
        <v>0.43273912118818314</v>
      </c>
      <c r="K28" s="212" t="s">
        <v>985</v>
      </c>
    </row>
    <row r="29" spans="1:12" x14ac:dyDescent="0.25">
      <c r="A29" s="211" t="s">
        <v>1026</v>
      </c>
      <c r="B29" s="235">
        <f>SUM(B25:B28)</f>
        <v>18.141962534591798</v>
      </c>
      <c r="C29" s="212" t="s">
        <v>985</v>
      </c>
      <c r="E29" s="211" t="s">
        <v>1026</v>
      </c>
      <c r="F29" s="235">
        <f>SUM(F25:F28)</f>
        <v>18.441135326163501</v>
      </c>
      <c r="G29" s="212" t="s">
        <v>985</v>
      </c>
      <c r="I29" s="211" t="s">
        <v>1026</v>
      </c>
      <c r="J29" s="235">
        <f>SUM(J25:J28)</f>
        <v>19.323873672574628</v>
      </c>
      <c r="K29" s="212" t="s">
        <v>985</v>
      </c>
    </row>
    <row r="30" spans="1:12" x14ac:dyDescent="0.25">
      <c r="A30" s="211"/>
      <c r="B30" s="235"/>
      <c r="C30" s="212"/>
      <c r="E30" s="211"/>
      <c r="F30" s="235"/>
      <c r="G30" s="212"/>
      <c r="I30" s="211"/>
      <c r="J30" s="235"/>
      <c r="K30" s="212"/>
    </row>
    <row r="31" spans="1:12" x14ac:dyDescent="0.25">
      <c r="A31" s="211" t="s">
        <v>1078</v>
      </c>
      <c r="B31" s="235">
        <v>2</v>
      </c>
      <c r="C31" s="212" t="s">
        <v>1079</v>
      </c>
      <c r="E31" s="211" t="s">
        <v>1078</v>
      </c>
      <c r="F31" s="235">
        <f>+B31</f>
        <v>2</v>
      </c>
      <c r="G31" s="212" t="s">
        <v>1079</v>
      </c>
      <c r="I31" s="211" t="s">
        <v>1078</v>
      </c>
      <c r="J31" s="235">
        <f>+B31</f>
        <v>2</v>
      </c>
      <c r="K31" s="212" t="s">
        <v>1079</v>
      </c>
    </row>
    <row r="32" spans="1:12" x14ac:dyDescent="0.25">
      <c r="A32" s="211" t="s">
        <v>1081</v>
      </c>
      <c r="B32" s="235">
        <v>1</v>
      </c>
      <c r="C32" s="212" t="s">
        <v>1079</v>
      </c>
      <c r="E32" s="211" t="s">
        <v>1081</v>
      </c>
      <c r="F32" s="235">
        <v>1</v>
      </c>
      <c r="G32" s="212" t="s">
        <v>1079</v>
      </c>
      <c r="I32" s="211" t="s">
        <v>1081</v>
      </c>
      <c r="J32" s="235">
        <v>1</v>
      </c>
      <c r="K32" s="212" t="s">
        <v>1079</v>
      </c>
    </row>
    <row r="33" spans="1:14" x14ac:dyDescent="0.25">
      <c r="A33" s="211" t="s">
        <v>1080</v>
      </c>
      <c r="B33" s="235">
        <f>B5/B31</f>
        <v>119.45</v>
      </c>
      <c r="C33" s="236" t="s">
        <v>1009</v>
      </c>
      <c r="E33" s="211" t="s">
        <v>1080</v>
      </c>
      <c r="F33" s="235">
        <f>F5/F31</f>
        <v>144.44999999999999</v>
      </c>
      <c r="G33" s="236" t="s">
        <v>1009</v>
      </c>
      <c r="I33" s="211" t="s">
        <v>1080</v>
      </c>
      <c r="J33" s="235">
        <f>J5/J31</f>
        <v>202.85</v>
      </c>
      <c r="K33" s="236" t="s">
        <v>1009</v>
      </c>
    </row>
    <row r="34" spans="1:14" x14ac:dyDescent="0.25">
      <c r="A34" s="211"/>
      <c r="B34" s="235"/>
      <c r="C34" s="236"/>
      <c r="E34" s="211"/>
      <c r="F34" s="235"/>
      <c r="G34" s="236"/>
      <c r="I34" s="211"/>
      <c r="J34" s="235"/>
      <c r="K34" s="236"/>
    </row>
    <row r="35" spans="1:14" x14ac:dyDescent="0.25">
      <c r="A35" s="239" t="s">
        <v>1027</v>
      </c>
      <c r="B35" s="235"/>
      <c r="E35" s="239" t="s">
        <v>1027</v>
      </c>
      <c r="F35" s="235"/>
      <c r="I35" s="239" t="s">
        <v>1027</v>
      </c>
      <c r="J35" s="235"/>
    </row>
    <row r="36" spans="1:14" x14ac:dyDescent="0.25">
      <c r="A36" s="239"/>
      <c r="B36" s="235"/>
      <c r="E36" s="239"/>
      <c r="F36" s="235"/>
      <c r="I36" s="239"/>
      <c r="J36" s="235"/>
      <c r="N36" s="271"/>
    </row>
    <row r="37" spans="1:14" x14ac:dyDescent="0.25">
      <c r="A37" s="234" t="s">
        <v>1028</v>
      </c>
      <c r="B37" s="246">
        <f>(1010*9.81)*(B33/1000)*B29</f>
        <v>21471.421670234737</v>
      </c>
      <c r="C37" s="240" t="s">
        <v>1033</v>
      </c>
      <c r="D37" s="234"/>
      <c r="E37" s="234" t="s">
        <v>1028</v>
      </c>
      <c r="F37" s="246">
        <f>(1010*9.81)*(F33/1000)*F29</f>
        <v>26393.414737039446</v>
      </c>
      <c r="G37" s="240" t="s">
        <v>1033</v>
      </c>
      <c r="H37" s="234"/>
      <c r="I37" s="234" t="s">
        <v>1028</v>
      </c>
      <c r="J37" s="246">
        <f>(1010*9.81)*(J33/1000)*J29</f>
        <v>38838.243734342759</v>
      </c>
      <c r="K37" s="240" t="s">
        <v>1033</v>
      </c>
      <c r="L37" s="234"/>
      <c r="M37" s="234"/>
    </row>
    <row r="38" spans="1:14" x14ac:dyDescent="0.25">
      <c r="A38" s="234" t="s">
        <v>1028</v>
      </c>
      <c r="B38" s="252">
        <f>B37/746*0.75</f>
        <v>21.586549936563074</v>
      </c>
      <c r="C38" s="240" t="s">
        <v>1029</v>
      </c>
      <c r="D38" s="234"/>
      <c r="E38" s="234" t="s">
        <v>1028</v>
      </c>
      <c r="F38" s="252">
        <f>F37/746*0.75</f>
        <v>26.534934387104002</v>
      </c>
      <c r="G38" s="240" t="s">
        <v>1029</v>
      </c>
      <c r="H38" s="234"/>
      <c r="I38" s="234" t="s">
        <v>1028</v>
      </c>
      <c r="J38" s="252">
        <f>J37/746*0.75</f>
        <v>39.046491690022883</v>
      </c>
      <c r="K38" s="240" t="s">
        <v>1029</v>
      </c>
      <c r="L38" s="234"/>
      <c r="M38" s="234"/>
    </row>
    <row r="39" spans="1:14" x14ac:dyDescent="0.25">
      <c r="A39" s="234" t="s">
        <v>1030</v>
      </c>
      <c r="B39" s="253">
        <f>B38*1.2</f>
        <v>25.903859923875689</v>
      </c>
      <c r="C39" s="240" t="s">
        <v>1029</v>
      </c>
      <c r="D39" s="234"/>
      <c r="E39" s="234" t="s">
        <v>1030</v>
      </c>
      <c r="F39" s="253">
        <f>F38*1.2</f>
        <v>31.8419212645248</v>
      </c>
      <c r="G39" s="240" t="s">
        <v>1029</v>
      </c>
      <c r="H39" s="234"/>
      <c r="I39" s="234" t="s">
        <v>1030</v>
      </c>
      <c r="J39" s="253">
        <f>J38*1.2</f>
        <v>46.855790028027457</v>
      </c>
      <c r="K39" s="240" t="s">
        <v>1029</v>
      </c>
      <c r="L39" s="234"/>
      <c r="M39" s="234"/>
    </row>
    <row r="40" spans="1:14" hidden="1" x14ac:dyDescent="0.25">
      <c r="A40" s="234" t="s">
        <v>1031</v>
      </c>
      <c r="B40" s="253">
        <v>30</v>
      </c>
      <c r="C40" s="240" t="s">
        <v>1029</v>
      </c>
      <c r="D40" s="234"/>
      <c r="E40" s="234" t="s">
        <v>1031</v>
      </c>
      <c r="F40" s="253">
        <v>40</v>
      </c>
      <c r="G40" s="240" t="s">
        <v>1029</v>
      </c>
      <c r="H40" s="234"/>
      <c r="I40" s="234" t="s">
        <v>1031</v>
      </c>
      <c r="J40" s="253">
        <v>60</v>
      </c>
      <c r="K40" s="240" t="s">
        <v>1029</v>
      </c>
      <c r="L40" s="234"/>
      <c r="M40" s="234"/>
    </row>
    <row r="41" spans="1:14" x14ac:dyDescent="0.25">
      <c r="A41" s="211"/>
      <c r="E41" s="211"/>
      <c r="I41" s="211"/>
    </row>
    <row r="42" spans="1:14" x14ac:dyDescent="0.25">
      <c r="A42" s="211"/>
      <c r="E42" s="211"/>
      <c r="I42" s="211"/>
    </row>
    <row r="43" spans="1:14" x14ac:dyDescent="0.25">
      <c r="A43" s="211"/>
      <c r="B43" s="236"/>
      <c r="E43" s="211"/>
      <c r="F43" s="236"/>
      <c r="I43" s="211"/>
      <c r="J43" s="236"/>
    </row>
    <row r="44" spans="1:14" x14ac:dyDescent="0.25">
      <c r="A44" s="211"/>
      <c r="D44" s="241"/>
      <c r="E44" s="211"/>
      <c r="H44" s="282"/>
      <c r="I44" s="211"/>
      <c r="L44" s="282"/>
      <c r="M44" s="235"/>
    </row>
    <row r="45" spans="1:14" x14ac:dyDescent="0.25">
      <c r="A45" s="211"/>
      <c r="E45" s="211"/>
      <c r="I45" s="211"/>
    </row>
    <row r="46" spans="1:14" x14ac:dyDescent="0.25">
      <c r="A46" s="211"/>
      <c r="E46" s="211"/>
      <c r="I46" s="211"/>
    </row>
    <row r="47" spans="1:14" x14ac:dyDescent="0.25">
      <c r="A47" s="211"/>
      <c r="E47" s="211"/>
      <c r="I47" s="211"/>
    </row>
    <row r="48" spans="1:14" x14ac:dyDescent="0.25">
      <c r="A48" s="242"/>
      <c r="B48" s="243"/>
      <c r="E48" s="242"/>
      <c r="F48" s="243"/>
      <c r="I48" s="242"/>
      <c r="J48" s="243"/>
    </row>
    <row r="49" spans="1:11" x14ac:dyDescent="0.25">
      <c r="A49" s="211"/>
      <c r="E49" s="211"/>
      <c r="I49" s="211"/>
    </row>
    <row r="50" spans="1:11" x14ac:dyDescent="0.25">
      <c r="A50" s="211"/>
      <c r="E50" s="211"/>
      <c r="I50" s="211"/>
    </row>
    <row r="51" spans="1:11" x14ac:dyDescent="0.25">
      <c r="A51" s="211"/>
      <c r="E51" s="211"/>
      <c r="I51" s="211"/>
    </row>
    <row r="52" spans="1:11" x14ac:dyDescent="0.25">
      <c r="A52" s="211"/>
      <c r="B52" s="236"/>
      <c r="E52" s="211"/>
      <c r="F52" s="236"/>
      <c r="I52" s="211"/>
      <c r="J52" s="236"/>
    </row>
    <row r="53" spans="1:11" x14ac:dyDescent="0.25">
      <c r="A53" s="211"/>
      <c r="E53" s="211"/>
      <c r="I53" s="211"/>
    </row>
    <row r="54" spans="1:11" x14ac:dyDescent="0.25">
      <c r="A54" s="242"/>
      <c r="E54" s="242"/>
      <c r="I54" s="242"/>
    </row>
    <row r="55" spans="1:11" x14ac:dyDescent="0.25">
      <c r="A55" s="211"/>
      <c r="E55" s="211"/>
      <c r="I55" s="211"/>
    </row>
    <row r="56" spans="1:11" x14ac:dyDescent="0.25">
      <c r="A56" s="211"/>
      <c r="E56" s="211"/>
      <c r="I56" s="211"/>
    </row>
    <row r="57" spans="1:11" x14ac:dyDescent="0.25">
      <c r="A57" s="211"/>
      <c r="E57" s="211"/>
      <c r="I57" s="211"/>
    </row>
    <row r="58" spans="1:11" x14ac:dyDescent="0.25">
      <c r="B58" s="236"/>
      <c r="C58" s="211"/>
      <c r="F58" s="236"/>
      <c r="G58" s="211"/>
      <c r="J58" s="236"/>
      <c r="K58" s="211"/>
    </row>
    <row r="59" spans="1:11" x14ac:dyDescent="0.25">
      <c r="A59" s="211"/>
      <c r="E59" s="211"/>
      <c r="I59" s="211"/>
    </row>
    <row r="60" spans="1:11" x14ac:dyDescent="0.25">
      <c r="A60" s="211"/>
      <c r="E60" s="211"/>
      <c r="I60" s="211"/>
    </row>
    <row r="61" spans="1:11" x14ac:dyDescent="0.25">
      <c r="A61" s="211"/>
      <c r="B61" s="236"/>
      <c r="E61" s="211"/>
      <c r="F61" s="236"/>
      <c r="I61" s="211"/>
      <c r="J61" s="236"/>
    </row>
    <row r="62" spans="1:11" x14ac:dyDescent="0.25">
      <c r="A62" s="211"/>
      <c r="E62" s="211"/>
      <c r="I62" s="211"/>
    </row>
    <row r="63" spans="1:11" x14ac:dyDescent="0.25">
      <c r="A63" s="211"/>
      <c r="E63" s="211"/>
      <c r="I63" s="211"/>
    </row>
    <row r="64" spans="1:11" x14ac:dyDescent="0.25">
      <c r="A64" s="244"/>
      <c r="B64" s="238"/>
      <c r="E64" s="244"/>
      <c r="F64" s="238"/>
      <c r="I64" s="244"/>
      <c r="J64" s="238"/>
    </row>
    <row r="65" spans="1:10" x14ac:dyDescent="0.25">
      <c r="A65" s="244"/>
      <c r="B65" s="235"/>
      <c r="E65" s="244"/>
      <c r="F65" s="235"/>
      <c r="I65" s="244"/>
      <c r="J65" s="235"/>
    </row>
  </sheetData>
  <mergeCells count="9">
    <mergeCell ref="I1:L1"/>
    <mergeCell ref="I2:L2"/>
    <mergeCell ref="I7:L7"/>
    <mergeCell ref="A1:D1"/>
    <mergeCell ref="A2:D2"/>
    <mergeCell ref="A7:D7"/>
    <mergeCell ref="E1:H1"/>
    <mergeCell ref="E2:H2"/>
    <mergeCell ref="E7:H7"/>
  </mergeCells>
  <printOptions horizontalCentered="1"/>
  <pageMargins left="0.78740157480314965" right="0.78740157480314965" top="0.78740157480314965" bottom="0.78740157480314965" header="0" footer="0"/>
  <pageSetup paperSize="9" orientation="portrait" r:id="rId1"/>
  <colBreaks count="2" manualBreakCount="2">
    <brk id="4" max="40" man="1"/>
    <brk id="8" max="40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2012"/>
  <sheetViews>
    <sheetView zoomScale="115" zoomScaleNormal="115" zoomScalePageLayoutView="115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G7" sqref="G7"/>
    </sheetView>
  </sheetViews>
  <sheetFormatPr baseColWidth="10" defaultColWidth="10.85546875" defaultRowHeight="11.25" x14ac:dyDescent="0.2"/>
  <cols>
    <col min="1" max="1" width="8.42578125" style="1" bestFit="1" customWidth="1"/>
    <col min="2" max="2" width="8.7109375" style="1" bestFit="1" customWidth="1"/>
    <col min="3" max="3" width="10" style="1" bestFit="1" customWidth="1"/>
    <col min="4" max="4" width="11.42578125" style="1" customWidth="1"/>
    <col min="5" max="5" width="10.42578125" style="1" bestFit="1" customWidth="1"/>
    <col min="6" max="7" width="10.85546875" style="1"/>
    <col min="8" max="8" width="8.42578125" style="1" bestFit="1" customWidth="1"/>
    <col min="9" max="9" width="10.42578125" style="1" bestFit="1" customWidth="1"/>
    <col min="10" max="10" width="11" style="1" bestFit="1" customWidth="1"/>
    <col min="11" max="16384" width="10.85546875" style="1"/>
  </cols>
  <sheetData>
    <row r="1" spans="1:10" ht="45" x14ac:dyDescent="0.2">
      <c r="A1" s="25" t="s">
        <v>1</v>
      </c>
      <c r="B1" s="25" t="s">
        <v>2</v>
      </c>
      <c r="C1" s="25" t="s">
        <v>3</v>
      </c>
      <c r="D1" s="25" t="s">
        <v>4</v>
      </c>
      <c r="E1" s="25" t="s">
        <v>5</v>
      </c>
      <c r="F1" s="25" t="s">
        <v>6</v>
      </c>
      <c r="G1" s="25" t="s">
        <v>7</v>
      </c>
      <c r="H1" s="25" t="s">
        <v>8</v>
      </c>
      <c r="I1" s="25" t="s">
        <v>9</v>
      </c>
      <c r="J1" s="25" t="s">
        <v>10</v>
      </c>
    </row>
    <row r="2" spans="1:10" x14ac:dyDescent="0.2">
      <c r="A2" s="6" t="s">
        <v>188</v>
      </c>
      <c r="B2" s="6">
        <v>1002189.92</v>
      </c>
      <c r="C2" s="6">
        <v>1620061.43</v>
      </c>
      <c r="D2" s="6">
        <v>107.43</v>
      </c>
      <c r="E2" s="6">
        <v>106.32680000000001</v>
      </c>
      <c r="F2" s="6">
        <v>0.20200000000000001</v>
      </c>
      <c r="G2" s="6">
        <v>9.6000000000000002E-2</v>
      </c>
      <c r="H2" s="6" t="s">
        <v>50</v>
      </c>
      <c r="I2" s="6">
        <v>0.25</v>
      </c>
      <c r="J2" s="6">
        <v>0.25</v>
      </c>
    </row>
    <row r="3" spans="1:10" x14ac:dyDescent="0.2">
      <c r="A3" s="6" t="s">
        <v>189</v>
      </c>
      <c r="B3" s="6">
        <v>1002229.15</v>
      </c>
      <c r="C3" s="6">
        <v>1619986.68</v>
      </c>
      <c r="D3" s="6">
        <v>107.25</v>
      </c>
      <c r="E3" s="6">
        <v>105.84050000000001</v>
      </c>
      <c r="F3" s="6">
        <v>0.21199999999999999</v>
      </c>
      <c r="G3" s="6">
        <v>0.10100000000000001</v>
      </c>
      <c r="H3" s="6" t="s">
        <v>50</v>
      </c>
      <c r="I3" s="6">
        <v>0.25</v>
      </c>
      <c r="J3" s="6">
        <v>0.25</v>
      </c>
    </row>
    <row r="4" spans="1:10" x14ac:dyDescent="0.2">
      <c r="A4" s="6" t="s">
        <v>426</v>
      </c>
      <c r="B4" s="6">
        <v>1002277.43</v>
      </c>
      <c r="C4" s="6">
        <v>1619912.31</v>
      </c>
      <c r="D4" s="6">
        <v>106.98</v>
      </c>
      <c r="E4" s="6">
        <v>105.3326</v>
      </c>
      <c r="F4" s="6">
        <v>0.221</v>
      </c>
      <c r="G4" s="6">
        <v>0.105</v>
      </c>
      <c r="H4" s="6" t="s">
        <v>50</v>
      </c>
      <c r="I4" s="6">
        <v>0.25</v>
      </c>
      <c r="J4" s="6">
        <v>0.25</v>
      </c>
    </row>
    <row r="5" spans="1:10" x14ac:dyDescent="0.2">
      <c r="A5" s="6" t="s">
        <v>666</v>
      </c>
      <c r="B5" s="6">
        <v>1002340.49</v>
      </c>
      <c r="C5" s="6">
        <v>1619844.51</v>
      </c>
      <c r="D5" s="6">
        <v>106.81</v>
      </c>
      <c r="E5" s="6">
        <v>104.8031</v>
      </c>
      <c r="F5" s="6">
        <v>0.35499999999999998</v>
      </c>
      <c r="G5" s="6">
        <v>0.16900000000000001</v>
      </c>
      <c r="H5" s="6" t="s">
        <v>50</v>
      </c>
      <c r="I5" s="6">
        <v>0.25</v>
      </c>
      <c r="J5" s="6">
        <v>0.25</v>
      </c>
    </row>
    <row r="6" spans="1:10" x14ac:dyDescent="0.2">
      <c r="A6" s="6" t="s">
        <v>667</v>
      </c>
      <c r="B6" s="6">
        <v>1002445.53</v>
      </c>
      <c r="C6" s="6">
        <v>1619739.37</v>
      </c>
      <c r="D6" s="6">
        <v>106.65</v>
      </c>
      <c r="E6" s="6">
        <v>103.9712</v>
      </c>
      <c r="F6" s="6">
        <v>7.0999999999999994E-2</v>
      </c>
      <c r="G6" s="6">
        <v>3.4000000000000002E-2</v>
      </c>
      <c r="H6" s="6" t="s">
        <v>50</v>
      </c>
      <c r="I6" s="6">
        <v>0.25</v>
      </c>
      <c r="J6" s="6">
        <v>0.25</v>
      </c>
    </row>
    <row r="7" spans="1:10" x14ac:dyDescent="0.2">
      <c r="A7" s="6" t="s">
        <v>685</v>
      </c>
      <c r="B7" s="6">
        <v>1002467.33</v>
      </c>
      <c r="C7" s="6">
        <v>1619719.68</v>
      </c>
      <c r="D7" s="6">
        <v>106.64</v>
      </c>
      <c r="E7" s="6">
        <v>103.78189999999999</v>
      </c>
      <c r="F7" s="6">
        <v>0.22900000000000001</v>
      </c>
      <c r="G7" s="6">
        <v>0.109</v>
      </c>
      <c r="H7" s="6" t="s">
        <v>50</v>
      </c>
      <c r="I7" s="6">
        <v>0.25</v>
      </c>
      <c r="J7" s="6">
        <v>0.25</v>
      </c>
    </row>
    <row r="8" spans="1:10" x14ac:dyDescent="0.2">
      <c r="A8" s="6" t="s">
        <v>693</v>
      </c>
      <c r="B8" s="6">
        <v>1002148.14</v>
      </c>
      <c r="C8" s="6">
        <v>1618743.76</v>
      </c>
      <c r="D8" s="6">
        <v>104.82</v>
      </c>
      <c r="E8" s="6">
        <v>103.71680000000001</v>
      </c>
      <c r="F8" s="6">
        <v>0.185</v>
      </c>
      <c r="G8" s="6">
        <v>8.7999999999999995E-2</v>
      </c>
      <c r="H8" s="6" t="s">
        <v>50</v>
      </c>
      <c r="I8" s="6">
        <v>0.25</v>
      </c>
      <c r="J8" s="6">
        <v>0.25</v>
      </c>
    </row>
    <row r="9" spans="1:10" x14ac:dyDescent="0.2">
      <c r="A9" s="6" t="s">
        <v>615</v>
      </c>
      <c r="B9" s="6">
        <v>1002045.98</v>
      </c>
      <c r="C9" s="6">
        <v>1619305.06</v>
      </c>
      <c r="D9" s="6">
        <v>105.44</v>
      </c>
      <c r="E9" s="6">
        <v>104.3368</v>
      </c>
      <c r="F9" s="6">
        <v>0.17899999999999999</v>
      </c>
      <c r="G9" s="6">
        <v>8.5000000000000006E-2</v>
      </c>
      <c r="H9" s="6" t="s">
        <v>50</v>
      </c>
      <c r="I9" s="6">
        <v>0.25</v>
      </c>
      <c r="J9" s="6">
        <v>0.25</v>
      </c>
    </row>
    <row r="10" spans="1:10" x14ac:dyDescent="0.2">
      <c r="A10" s="6" t="s">
        <v>688</v>
      </c>
      <c r="B10" s="6">
        <v>1002149.89</v>
      </c>
      <c r="C10" s="6">
        <v>1620029.41</v>
      </c>
      <c r="D10" s="6">
        <v>107.08</v>
      </c>
      <c r="E10" s="6">
        <v>105.9768</v>
      </c>
      <c r="F10" s="6">
        <v>0.20100000000000001</v>
      </c>
      <c r="G10" s="6">
        <v>9.6000000000000002E-2</v>
      </c>
      <c r="H10" s="6" t="s">
        <v>50</v>
      </c>
      <c r="I10" s="6">
        <v>0.25</v>
      </c>
      <c r="J10" s="6">
        <v>0.25</v>
      </c>
    </row>
    <row r="11" spans="1:10" x14ac:dyDescent="0.2">
      <c r="A11" s="6" t="s">
        <v>689</v>
      </c>
      <c r="B11" s="6">
        <v>1002195.95</v>
      </c>
      <c r="C11" s="6">
        <v>1619958.99</v>
      </c>
      <c r="D11" s="6">
        <v>106.97</v>
      </c>
      <c r="E11" s="6">
        <v>105.4932</v>
      </c>
      <c r="F11" s="6">
        <v>0.17299999999999999</v>
      </c>
      <c r="G11" s="6">
        <v>8.2000000000000003E-2</v>
      </c>
      <c r="H11" s="6" t="s">
        <v>50</v>
      </c>
      <c r="I11" s="6">
        <v>0.25</v>
      </c>
      <c r="J11" s="6">
        <v>0.25</v>
      </c>
    </row>
    <row r="12" spans="1:10" x14ac:dyDescent="0.2">
      <c r="A12" s="6" t="s">
        <v>702</v>
      </c>
      <c r="B12" s="6">
        <v>1002232.78</v>
      </c>
      <c r="C12" s="6">
        <v>1619896.74</v>
      </c>
      <c r="D12" s="6">
        <v>106.6</v>
      </c>
      <c r="E12" s="6">
        <v>105.07170000000001</v>
      </c>
      <c r="F12" s="6">
        <v>0.26600000000000001</v>
      </c>
      <c r="G12" s="6">
        <v>0.127</v>
      </c>
      <c r="H12" s="6" t="s">
        <v>50</v>
      </c>
      <c r="I12" s="6">
        <v>0.25</v>
      </c>
      <c r="J12" s="6">
        <v>0.25</v>
      </c>
    </row>
    <row r="13" spans="1:10" x14ac:dyDescent="0.2">
      <c r="A13" s="6" t="s">
        <v>700</v>
      </c>
      <c r="B13" s="6">
        <v>1002299.72</v>
      </c>
      <c r="C13" s="6">
        <v>1619154.16</v>
      </c>
      <c r="D13" s="6">
        <v>106.08</v>
      </c>
      <c r="E13" s="6">
        <v>104.6768</v>
      </c>
      <c r="F13" s="6">
        <v>0.16500000000000001</v>
      </c>
      <c r="G13" s="6">
        <v>7.8E-2</v>
      </c>
      <c r="H13" s="6" t="s">
        <v>50</v>
      </c>
      <c r="I13" s="6">
        <v>0.25</v>
      </c>
      <c r="J13" s="6">
        <v>0.25</v>
      </c>
    </row>
    <row r="14" spans="1:10" x14ac:dyDescent="0.2">
      <c r="A14" s="6" t="s">
        <v>697</v>
      </c>
      <c r="B14" s="6">
        <v>1002445.53</v>
      </c>
      <c r="C14" s="6">
        <v>1619739.37</v>
      </c>
      <c r="D14" s="6">
        <v>106.65</v>
      </c>
      <c r="E14" s="6">
        <v>105.5468</v>
      </c>
      <c r="F14" s="6">
        <v>0.09</v>
      </c>
      <c r="G14" s="6">
        <v>4.2999999999999997E-2</v>
      </c>
      <c r="H14" s="6" t="s">
        <v>50</v>
      </c>
      <c r="I14" s="6">
        <v>0.25</v>
      </c>
      <c r="J14" s="6">
        <v>0.25</v>
      </c>
    </row>
    <row r="15" spans="1:10" x14ac:dyDescent="0.2">
      <c r="A15" s="6" t="s">
        <v>672</v>
      </c>
      <c r="B15" s="6">
        <v>1002332.14</v>
      </c>
      <c r="C15" s="6">
        <v>1619214.92</v>
      </c>
      <c r="D15" s="6">
        <v>106.01</v>
      </c>
      <c r="E15" s="6">
        <v>104.60680000000001</v>
      </c>
      <c r="F15" s="6">
        <v>0.127</v>
      </c>
      <c r="G15" s="6">
        <v>0.06</v>
      </c>
      <c r="H15" s="6" t="s">
        <v>50</v>
      </c>
      <c r="I15" s="6">
        <v>0.25</v>
      </c>
      <c r="J15" s="6">
        <v>0.25</v>
      </c>
    </row>
    <row r="16" spans="1:10" x14ac:dyDescent="0.2">
      <c r="A16" s="6" t="s">
        <v>663</v>
      </c>
      <c r="B16" s="6">
        <v>1002430.11</v>
      </c>
      <c r="C16" s="6">
        <v>1619185.09</v>
      </c>
      <c r="D16" s="6">
        <v>106.24</v>
      </c>
      <c r="E16" s="6">
        <v>105.13679999999999</v>
      </c>
      <c r="F16" s="6">
        <v>0.14599999999999999</v>
      </c>
      <c r="G16" s="6">
        <v>6.9000000000000006E-2</v>
      </c>
      <c r="H16" s="6" t="s">
        <v>50</v>
      </c>
      <c r="I16" s="6">
        <v>0.25</v>
      </c>
      <c r="J16" s="6">
        <v>0.25</v>
      </c>
    </row>
    <row r="17" spans="1:10" x14ac:dyDescent="0.2">
      <c r="A17" s="6" t="s">
        <v>676</v>
      </c>
      <c r="B17" s="6">
        <v>1002072.19</v>
      </c>
      <c r="C17" s="6">
        <v>1619372.67</v>
      </c>
      <c r="D17" s="6">
        <v>105.38</v>
      </c>
      <c r="E17" s="6">
        <v>104.27679999999999</v>
      </c>
      <c r="F17" s="6">
        <v>0.17899999999999999</v>
      </c>
      <c r="G17" s="6">
        <v>8.5000000000000006E-2</v>
      </c>
      <c r="H17" s="6" t="s">
        <v>50</v>
      </c>
      <c r="I17" s="6">
        <v>0.25</v>
      </c>
      <c r="J17" s="6">
        <v>0.25</v>
      </c>
    </row>
    <row r="18" spans="1:10" x14ac:dyDescent="0.2">
      <c r="A18" s="6" t="s">
        <v>683</v>
      </c>
      <c r="B18" s="6">
        <v>1002169.49</v>
      </c>
      <c r="C18" s="6">
        <v>1619418.19</v>
      </c>
      <c r="D18" s="6">
        <v>105.3</v>
      </c>
      <c r="E18" s="6">
        <v>104.1968</v>
      </c>
      <c r="F18" s="6">
        <v>0.17899999999999999</v>
      </c>
      <c r="G18" s="6">
        <v>8.5000000000000006E-2</v>
      </c>
      <c r="H18" s="6" t="s">
        <v>50</v>
      </c>
      <c r="I18" s="6">
        <v>0.25</v>
      </c>
      <c r="J18" s="6">
        <v>0.25</v>
      </c>
    </row>
    <row r="19" spans="1:10" x14ac:dyDescent="0.2">
      <c r="A19" s="6" t="s">
        <v>681</v>
      </c>
      <c r="B19" s="6">
        <v>1002187.37</v>
      </c>
      <c r="C19" s="6">
        <v>1619260.19</v>
      </c>
      <c r="D19" s="6">
        <v>105.74</v>
      </c>
      <c r="E19" s="6">
        <v>104.63679999999999</v>
      </c>
      <c r="F19" s="6">
        <v>0.17599999999999999</v>
      </c>
      <c r="G19" s="6">
        <v>8.4000000000000005E-2</v>
      </c>
      <c r="H19" s="6" t="s">
        <v>50</v>
      </c>
      <c r="I19" s="6">
        <v>0.25</v>
      </c>
      <c r="J19" s="6">
        <v>0.25</v>
      </c>
    </row>
    <row r="20" spans="1:10" x14ac:dyDescent="0.2">
      <c r="A20" s="6" t="s">
        <v>674</v>
      </c>
      <c r="B20" s="6">
        <v>1002090.81</v>
      </c>
      <c r="C20" s="6">
        <v>1619214.8</v>
      </c>
      <c r="D20" s="6">
        <v>105.45</v>
      </c>
      <c r="E20" s="6">
        <v>104.3468</v>
      </c>
      <c r="F20" s="6">
        <v>0.17100000000000001</v>
      </c>
      <c r="G20" s="6">
        <v>8.1000000000000003E-2</v>
      </c>
      <c r="H20" s="6" t="s">
        <v>50</v>
      </c>
      <c r="I20" s="6">
        <v>0.25</v>
      </c>
      <c r="J20" s="6">
        <v>0.25</v>
      </c>
    </row>
    <row r="21" spans="1:10" x14ac:dyDescent="0.2">
      <c r="A21" s="6" t="s">
        <v>616</v>
      </c>
      <c r="B21" s="6">
        <v>1002116.95</v>
      </c>
      <c r="C21" s="6">
        <v>1619281.37</v>
      </c>
      <c r="D21" s="6">
        <v>105.336</v>
      </c>
      <c r="E21" s="6">
        <v>103.90179999999999</v>
      </c>
      <c r="F21" s="6">
        <v>0.17100000000000001</v>
      </c>
      <c r="G21" s="6">
        <v>8.1000000000000003E-2</v>
      </c>
      <c r="H21" s="6" t="s">
        <v>50</v>
      </c>
      <c r="I21" s="6">
        <v>0.25</v>
      </c>
      <c r="J21" s="6">
        <v>0.25</v>
      </c>
    </row>
    <row r="22" spans="1:10" x14ac:dyDescent="0.2">
      <c r="A22" s="6" t="s">
        <v>669</v>
      </c>
      <c r="B22" s="6">
        <v>1002142.88</v>
      </c>
      <c r="C22" s="6">
        <v>1619347.82</v>
      </c>
      <c r="D22" s="6">
        <v>105.19</v>
      </c>
      <c r="E22" s="6">
        <v>103.48569999999999</v>
      </c>
      <c r="F22" s="6">
        <v>0.17399999999999999</v>
      </c>
      <c r="G22" s="6">
        <v>8.3000000000000004E-2</v>
      </c>
      <c r="H22" s="6" t="s">
        <v>50</v>
      </c>
      <c r="I22" s="6">
        <v>0.25</v>
      </c>
      <c r="J22" s="6">
        <v>0.25</v>
      </c>
    </row>
    <row r="23" spans="1:10" x14ac:dyDescent="0.2">
      <c r="A23" s="6" t="s">
        <v>633</v>
      </c>
      <c r="B23" s="6">
        <v>1002187.37</v>
      </c>
      <c r="C23" s="6">
        <v>1619260.19</v>
      </c>
      <c r="D23" s="6">
        <v>105.74</v>
      </c>
      <c r="E23" s="6">
        <v>104.63679999999999</v>
      </c>
      <c r="F23" s="6">
        <v>0.16600000000000001</v>
      </c>
      <c r="G23" s="6">
        <v>7.9000000000000001E-2</v>
      </c>
      <c r="H23" s="6" t="s">
        <v>50</v>
      </c>
      <c r="I23" s="6">
        <v>0.25</v>
      </c>
      <c r="J23" s="6">
        <v>0.25</v>
      </c>
    </row>
    <row r="24" spans="1:10" x14ac:dyDescent="0.2">
      <c r="A24" s="6" t="s">
        <v>621</v>
      </c>
      <c r="B24" s="6">
        <v>1002211.94</v>
      </c>
      <c r="C24" s="6">
        <v>1619324.94</v>
      </c>
      <c r="D24" s="6">
        <v>105.53</v>
      </c>
      <c r="E24" s="6">
        <v>103.0615</v>
      </c>
      <c r="F24" s="6">
        <v>0.191</v>
      </c>
      <c r="G24" s="6">
        <v>9.0999999999999998E-2</v>
      </c>
      <c r="H24" s="6" t="s">
        <v>50</v>
      </c>
      <c r="I24" s="6">
        <v>0.25</v>
      </c>
      <c r="J24" s="6">
        <v>0.25</v>
      </c>
    </row>
    <row r="25" spans="1:10" x14ac:dyDescent="0.2">
      <c r="A25" s="6" t="s">
        <v>657</v>
      </c>
      <c r="B25" s="6">
        <v>1002430.11</v>
      </c>
      <c r="C25" s="6">
        <v>1619185.09</v>
      </c>
      <c r="D25" s="6">
        <v>106.24</v>
      </c>
      <c r="E25" s="6">
        <v>105.13679999999999</v>
      </c>
      <c r="F25" s="6">
        <v>0.11799999999999999</v>
      </c>
      <c r="G25" s="6">
        <v>5.6000000000000001E-2</v>
      </c>
      <c r="H25" s="6" t="s">
        <v>50</v>
      </c>
      <c r="I25" s="6">
        <v>0.25</v>
      </c>
      <c r="J25" s="6">
        <v>0.25</v>
      </c>
    </row>
    <row r="26" spans="1:10" x14ac:dyDescent="0.2">
      <c r="A26" s="6" t="s">
        <v>661</v>
      </c>
      <c r="B26" s="6">
        <v>1002343.74</v>
      </c>
      <c r="C26" s="6">
        <v>1619139.92</v>
      </c>
      <c r="D26" s="6">
        <v>106.14</v>
      </c>
      <c r="E26" s="6">
        <v>105.0368</v>
      </c>
      <c r="F26" s="6">
        <v>0.17100000000000001</v>
      </c>
      <c r="G26" s="6">
        <v>8.1000000000000003E-2</v>
      </c>
      <c r="H26" s="6" t="s">
        <v>50</v>
      </c>
      <c r="I26" s="6">
        <v>0.25</v>
      </c>
      <c r="J26" s="6">
        <v>0.25</v>
      </c>
    </row>
    <row r="27" spans="1:10" x14ac:dyDescent="0.2">
      <c r="A27" s="6" t="s">
        <v>659</v>
      </c>
      <c r="B27" s="6">
        <v>1002262.96</v>
      </c>
      <c r="C27" s="6">
        <v>1619235.02</v>
      </c>
      <c r="D27" s="6">
        <v>106.06</v>
      </c>
      <c r="E27" s="6">
        <v>104.9568</v>
      </c>
      <c r="F27" s="6">
        <v>0.16700000000000001</v>
      </c>
      <c r="G27" s="6">
        <v>0.08</v>
      </c>
      <c r="H27" s="6" t="s">
        <v>50</v>
      </c>
      <c r="I27" s="6">
        <v>0.25</v>
      </c>
      <c r="J27" s="6">
        <v>0.25</v>
      </c>
    </row>
    <row r="28" spans="1:10" x14ac:dyDescent="0.2">
      <c r="A28" s="6" t="s">
        <v>622</v>
      </c>
      <c r="B28" s="6">
        <v>1002288.23</v>
      </c>
      <c r="C28" s="6">
        <v>1619300.05</v>
      </c>
      <c r="D28" s="6">
        <v>105.68</v>
      </c>
      <c r="E28" s="6">
        <v>102.64926</v>
      </c>
      <c r="F28" s="6">
        <v>0.19400000000000001</v>
      </c>
      <c r="G28" s="6">
        <v>9.1999999999999998E-2</v>
      </c>
      <c r="H28" s="6" t="s">
        <v>50</v>
      </c>
      <c r="I28" s="6">
        <v>0.25</v>
      </c>
      <c r="J28" s="6">
        <v>0.25</v>
      </c>
    </row>
    <row r="29" spans="1:10" x14ac:dyDescent="0.2">
      <c r="A29" s="6" t="s">
        <v>646</v>
      </c>
      <c r="B29" s="6">
        <v>1002332.14</v>
      </c>
      <c r="C29" s="6">
        <v>1619214.92</v>
      </c>
      <c r="D29" s="6">
        <v>106.01</v>
      </c>
      <c r="E29" s="6">
        <v>104.27419999999999</v>
      </c>
      <c r="F29" s="6">
        <v>0.16400000000000001</v>
      </c>
      <c r="G29" s="6">
        <v>7.8E-2</v>
      </c>
      <c r="H29" s="6" t="s">
        <v>50</v>
      </c>
      <c r="I29" s="6">
        <v>0.25</v>
      </c>
      <c r="J29" s="6">
        <v>0.25</v>
      </c>
    </row>
    <row r="30" spans="1:10" x14ac:dyDescent="0.2">
      <c r="A30" s="6" t="s">
        <v>647</v>
      </c>
      <c r="B30" s="6">
        <v>1002365.31</v>
      </c>
      <c r="C30" s="6">
        <v>1619274.61</v>
      </c>
      <c r="D30" s="6">
        <v>105.94</v>
      </c>
      <c r="E30" s="6">
        <v>102.2976</v>
      </c>
      <c r="F30" s="6">
        <v>0.115</v>
      </c>
      <c r="G30" s="6">
        <v>5.5E-2</v>
      </c>
      <c r="H30" s="6" t="s">
        <v>50</v>
      </c>
      <c r="I30" s="6">
        <v>0.25</v>
      </c>
      <c r="J30" s="6">
        <v>0.25</v>
      </c>
    </row>
    <row r="31" spans="1:10" x14ac:dyDescent="0.2">
      <c r="A31" s="6" t="s">
        <v>643</v>
      </c>
      <c r="B31" s="6">
        <v>1002430.11</v>
      </c>
      <c r="C31" s="6">
        <v>1619185.09</v>
      </c>
      <c r="D31" s="6">
        <v>106.24</v>
      </c>
      <c r="E31" s="6">
        <v>105.13679999999999</v>
      </c>
      <c r="F31" s="6">
        <v>0.154</v>
      </c>
      <c r="G31" s="6">
        <v>7.2999999999999995E-2</v>
      </c>
      <c r="H31" s="6" t="s">
        <v>50</v>
      </c>
      <c r="I31" s="6">
        <v>0.25</v>
      </c>
      <c r="J31" s="6">
        <v>0.25</v>
      </c>
    </row>
    <row r="32" spans="1:10" x14ac:dyDescent="0.2">
      <c r="A32" s="6" t="s">
        <v>640</v>
      </c>
      <c r="B32" s="6">
        <v>1002382.74</v>
      </c>
      <c r="C32" s="6">
        <v>1619199.95</v>
      </c>
      <c r="D32" s="6">
        <v>106.1</v>
      </c>
      <c r="E32" s="6">
        <v>104.2906</v>
      </c>
      <c r="F32" s="6">
        <v>0.159</v>
      </c>
      <c r="G32" s="6">
        <v>7.5999999999999998E-2</v>
      </c>
      <c r="H32" s="6" t="s">
        <v>50</v>
      </c>
      <c r="I32" s="6">
        <v>0.25</v>
      </c>
      <c r="J32" s="6">
        <v>0.25</v>
      </c>
    </row>
    <row r="33" spans="1:10" x14ac:dyDescent="0.2">
      <c r="A33" s="6" t="s">
        <v>641</v>
      </c>
      <c r="B33" s="6">
        <v>1002411.13</v>
      </c>
      <c r="C33" s="6">
        <v>1619259.96</v>
      </c>
      <c r="D33" s="6">
        <v>105.816</v>
      </c>
      <c r="E33" s="6">
        <v>102.1315</v>
      </c>
      <c r="F33" s="6">
        <v>0.111</v>
      </c>
      <c r="G33" s="6">
        <v>5.2999999999999999E-2</v>
      </c>
      <c r="H33" s="6" t="s">
        <v>50</v>
      </c>
      <c r="I33" s="6">
        <v>0.25</v>
      </c>
      <c r="J33" s="6">
        <v>0.25</v>
      </c>
    </row>
    <row r="34" spans="1:10" x14ac:dyDescent="0.2">
      <c r="A34" s="6" t="s">
        <v>644</v>
      </c>
      <c r="B34" s="6">
        <v>1002455.11</v>
      </c>
      <c r="C34" s="6">
        <v>1619244.45</v>
      </c>
      <c r="D34" s="6">
        <v>105.98</v>
      </c>
      <c r="E34" s="6">
        <v>101.99026000000001</v>
      </c>
      <c r="F34" s="6">
        <v>0.14499999999999999</v>
      </c>
      <c r="G34" s="6">
        <v>6.9000000000000006E-2</v>
      </c>
      <c r="H34" s="6" t="s">
        <v>50</v>
      </c>
      <c r="I34" s="6">
        <v>0.25</v>
      </c>
      <c r="J34" s="6">
        <v>0.25</v>
      </c>
    </row>
    <row r="35" spans="1:10" x14ac:dyDescent="0.2">
      <c r="A35" s="6" t="s">
        <v>655</v>
      </c>
      <c r="B35" s="6">
        <v>1002340.49</v>
      </c>
      <c r="C35" s="6">
        <v>1619844.51</v>
      </c>
      <c r="D35" s="6">
        <v>106.81</v>
      </c>
      <c r="E35" s="6">
        <v>105.7068</v>
      </c>
      <c r="F35" s="6">
        <v>0.104</v>
      </c>
      <c r="G35" s="6">
        <v>4.9000000000000002E-2</v>
      </c>
      <c r="H35" s="6" t="s">
        <v>50</v>
      </c>
      <c r="I35" s="6">
        <v>0.25</v>
      </c>
      <c r="J35" s="6">
        <v>0.25</v>
      </c>
    </row>
    <row r="36" spans="1:10" x14ac:dyDescent="0.2">
      <c r="A36" s="6" t="s">
        <v>618</v>
      </c>
      <c r="B36" s="6">
        <v>1002308.66</v>
      </c>
      <c r="C36" s="6">
        <v>1619815.21</v>
      </c>
      <c r="D36" s="6">
        <v>106.773</v>
      </c>
      <c r="E36" s="6">
        <v>104.45</v>
      </c>
      <c r="F36" s="6">
        <v>0.35499999999999998</v>
      </c>
      <c r="G36" s="6">
        <v>0.16900000000000001</v>
      </c>
      <c r="H36" s="6" t="s">
        <v>50</v>
      </c>
      <c r="I36" s="6">
        <v>0.25</v>
      </c>
      <c r="J36" s="6">
        <v>0.25</v>
      </c>
    </row>
    <row r="37" spans="1:10" x14ac:dyDescent="0.2">
      <c r="A37" s="6" t="s">
        <v>612</v>
      </c>
      <c r="B37" s="6">
        <v>1002467.33</v>
      </c>
      <c r="C37" s="6">
        <v>1619719.68</v>
      </c>
      <c r="D37" s="6">
        <v>106.64</v>
      </c>
      <c r="E37" s="6">
        <v>105.5368</v>
      </c>
      <c r="F37" s="6">
        <v>8.6999999999999994E-2</v>
      </c>
      <c r="G37" s="6">
        <v>4.2000000000000003E-2</v>
      </c>
      <c r="H37" s="6" t="s">
        <v>50</v>
      </c>
      <c r="I37" s="6">
        <v>0.25</v>
      </c>
      <c r="J37" s="6">
        <v>0.25</v>
      </c>
    </row>
    <row r="38" spans="1:10" x14ac:dyDescent="0.2">
      <c r="A38" s="6" t="s">
        <v>624</v>
      </c>
      <c r="B38" s="6">
        <v>1002648.58</v>
      </c>
      <c r="C38" s="6">
        <v>1619567.21</v>
      </c>
      <c r="D38" s="6">
        <v>108.38</v>
      </c>
      <c r="E38" s="6">
        <v>106.9768</v>
      </c>
      <c r="F38" s="6">
        <v>0.08</v>
      </c>
      <c r="G38" s="6">
        <v>3.7999999999999999E-2</v>
      </c>
      <c r="H38" s="6" t="s">
        <v>50</v>
      </c>
      <c r="I38" s="6">
        <v>0.25</v>
      </c>
      <c r="J38" s="6">
        <v>0.25</v>
      </c>
    </row>
    <row r="39" spans="1:10" x14ac:dyDescent="0.2">
      <c r="A39" s="6" t="s">
        <v>625</v>
      </c>
      <c r="B39" s="6">
        <v>1002622.53</v>
      </c>
      <c r="C39" s="6">
        <v>1619588.38</v>
      </c>
      <c r="D39" s="6">
        <v>106.83</v>
      </c>
      <c r="E39" s="6">
        <v>105.3968</v>
      </c>
      <c r="F39" s="6">
        <v>0.25700000000000001</v>
      </c>
      <c r="G39" s="6">
        <v>0.122</v>
      </c>
      <c r="H39" s="6" t="s">
        <v>50</v>
      </c>
      <c r="I39" s="6">
        <v>0.25</v>
      </c>
      <c r="J39" s="6">
        <v>0.25</v>
      </c>
    </row>
    <row r="40" spans="1:10" x14ac:dyDescent="0.2">
      <c r="A40" s="6" t="s">
        <v>635</v>
      </c>
      <c r="B40" s="6">
        <v>1002539.07</v>
      </c>
      <c r="C40" s="6">
        <v>1619656.2</v>
      </c>
      <c r="D40" s="6">
        <v>106.83</v>
      </c>
      <c r="E40" s="6">
        <v>103.2671</v>
      </c>
      <c r="F40" s="6">
        <v>9.2999999999999999E-2</v>
      </c>
      <c r="G40" s="6">
        <v>4.3999999999999997E-2</v>
      </c>
      <c r="H40" s="6" t="s">
        <v>50</v>
      </c>
      <c r="I40" s="6">
        <v>0.25</v>
      </c>
      <c r="J40" s="6">
        <v>0.25</v>
      </c>
    </row>
    <row r="41" spans="1:10" x14ac:dyDescent="0.2">
      <c r="A41" s="6" t="s">
        <v>619</v>
      </c>
      <c r="B41" s="6">
        <v>1002417.6</v>
      </c>
      <c r="C41" s="6">
        <v>1619714.54</v>
      </c>
      <c r="D41" s="6">
        <v>106.6455</v>
      </c>
      <c r="E41" s="6">
        <v>103.71409</v>
      </c>
      <c r="F41" s="6">
        <v>7.9000000000000001E-2</v>
      </c>
      <c r="G41" s="6">
        <v>3.7999999999999999E-2</v>
      </c>
      <c r="H41" s="6" t="s">
        <v>50</v>
      </c>
      <c r="I41" s="6">
        <v>0.25</v>
      </c>
      <c r="J41" s="6">
        <v>0.25</v>
      </c>
    </row>
    <row r="42" spans="1:10" x14ac:dyDescent="0.2">
      <c r="A42" s="6" t="s">
        <v>613</v>
      </c>
      <c r="B42" s="6">
        <v>1002442.62</v>
      </c>
      <c r="C42" s="6">
        <v>1619692.67</v>
      </c>
      <c r="D42" s="6">
        <v>106.6056</v>
      </c>
      <c r="E42" s="6">
        <v>103.55670000000001</v>
      </c>
      <c r="F42" s="6">
        <v>0.23300000000000001</v>
      </c>
      <c r="G42" s="6">
        <v>0.111</v>
      </c>
      <c r="H42" s="6" t="s">
        <v>50</v>
      </c>
      <c r="I42" s="6">
        <v>0.25</v>
      </c>
      <c r="J42" s="6">
        <v>0.25</v>
      </c>
    </row>
    <row r="43" spans="1:10" x14ac:dyDescent="0.2">
      <c r="A43" s="6" t="s">
        <v>691</v>
      </c>
      <c r="B43" s="6">
        <v>1002513.98</v>
      </c>
      <c r="C43" s="6">
        <v>1619626.22</v>
      </c>
      <c r="D43" s="6">
        <v>106.7483</v>
      </c>
      <c r="E43" s="6">
        <v>103.11059</v>
      </c>
      <c r="F43" s="6">
        <v>0.37</v>
      </c>
      <c r="G43" s="6">
        <v>0.17599999999999999</v>
      </c>
      <c r="H43" s="6" t="s">
        <v>50</v>
      </c>
      <c r="I43" s="6">
        <v>0.25</v>
      </c>
      <c r="J43" s="6">
        <v>0.25</v>
      </c>
    </row>
    <row r="44" spans="1:10" x14ac:dyDescent="0.2">
      <c r="A44" s="6" t="s">
        <v>707</v>
      </c>
      <c r="B44" s="6">
        <v>1002630.4</v>
      </c>
      <c r="C44" s="6">
        <v>1619523.69</v>
      </c>
      <c r="D44" s="6">
        <v>106.9683</v>
      </c>
      <c r="E44" s="6">
        <v>102.67179</v>
      </c>
      <c r="F44" s="6">
        <v>0.191</v>
      </c>
      <c r="G44" s="6">
        <v>9.0999999999999998E-2</v>
      </c>
      <c r="H44" s="6" t="s">
        <v>50</v>
      </c>
      <c r="I44" s="6">
        <v>0.25</v>
      </c>
      <c r="J44" s="6">
        <v>0.25</v>
      </c>
    </row>
    <row r="45" spans="1:10" x14ac:dyDescent="0.2">
      <c r="A45" s="6" t="s">
        <v>708</v>
      </c>
      <c r="B45" s="6">
        <v>1002600.94</v>
      </c>
      <c r="C45" s="6">
        <v>1619449.31</v>
      </c>
      <c r="D45" s="6">
        <v>106.49</v>
      </c>
      <c r="E45" s="6">
        <v>102.4494</v>
      </c>
      <c r="F45" s="6">
        <v>0.191</v>
      </c>
      <c r="G45" s="6">
        <v>9.0999999999999998E-2</v>
      </c>
      <c r="H45" s="6" t="s">
        <v>50</v>
      </c>
      <c r="I45" s="6">
        <v>0.25</v>
      </c>
      <c r="J45" s="6">
        <v>0.25</v>
      </c>
    </row>
    <row r="46" spans="1:10" x14ac:dyDescent="0.2">
      <c r="A46" s="6" t="s">
        <v>710</v>
      </c>
      <c r="B46" s="6">
        <v>1002571.63</v>
      </c>
      <c r="C46" s="6">
        <v>1619374.87</v>
      </c>
      <c r="D46" s="6">
        <v>106.31</v>
      </c>
      <c r="E46" s="6">
        <v>102.23260000000001</v>
      </c>
      <c r="F46" s="6">
        <v>0.191</v>
      </c>
      <c r="G46" s="6">
        <v>9.0999999999999998E-2</v>
      </c>
      <c r="H46" s="6" t="s">
        <v>50</v>
      </c>
      <c r="I46" s="6">
        <v>0.25</v>
      </c>
      <c r="J46" s="6">
        <v>0.25</v>
      </c>
    </row>
    <row r="47" spans="1:10" x14ac:dyDescent="0.2">
      <c r="A47" s="6" t="s">
        <v>716</v>
      </c>
      <c r="B47" s="6">
        <v>1002542.31</v>
      </c>
      <c r="C47" s="6">
        <v>1619300.44</v>
      </c>
      <c r="D47" s="6">
        <v>105.9</v>
      </c>
      <c r="E47" s="6">
        <v>101.73699999999999</v>
      </c>
      <c r="F47" s="6">
        <v>0.189</v>
      </c>
      <c r="G47" s="6">
        <v>0.09</v>
      </c>
      <c r="H47" s="6" t="s">
        <v>50</v>
      </c>
      <c r="I47" s="6">
        <v>0.25</v>
      </c>
      <c r="J47" s="6">
        <v>0.25</v>
      </c>
    </row>
    <row r="48" spans="1:10" x14ac:dyDescent="0.2">
      <c r="A48" s="6" t="s">
        <v>730</v>
      </c>
      <c r="B48" s="6">
        <v>1002513.01</v>
      </c>
      <c r="C48" s="6">
        <v>1619227.24</v>
      </c>
      <c r="D48" s="6">
        <v>105.81</v>
      </c>
      <c r="E48" s="6">
        <v>101.6811</v>
      </c>
      <c r="F48" s="6">
        <v>0.16300000000000001</v>
      </c>
      <c r="G48" s="6">
        <v>7.6999999999999999E-2</v>
      </c>
      <c r="H48" s="6" t="s">
        <v>50</v>
      </c>
      <c r="I48" s="6">
        <v>0.25</v>
      </c>
      <c r="J48" s="6">
        <v>0.25</v>
      </c>
    </row>
    <row r="49" spans="1:10" x14ac:dyDescent="0.2">
      <c r="A49" s="6" t="s">
        <v>664</v>
      </c>
      <c r="B49" s="6">
        <v>1002487.51</v>
      </c>
      <c r="C49" s="6">
        <v>1619164.02</v>
      </c>
      <c r="D49" s="6">
        <v>105.5</v>
      </c>
      <c r="E49" s="6">
        <v>101.54817</v>
      </c>
      <c r="F49" s="6">
        <v>8.5999999999999993E-2</v>
      </c>
      <c r="G49" s="6">
        <v>4.1000000000000002E-2</v>
      </c>
      <c r="H49" s="6" t="s">
        <v>50</v>
      </c>
      <c r="I49" s="6">
        <v>0.25</v>
      </c>
      <c r="J49" s="6">
        <v>0.25</v>
      </c>
    </row>
    <row r="50" spans="1:10" x14ac:dyDescent="0.2">
      <c r="A50" s="6" t="s">
        <v>678</v>
      </c>
      <c r="B50" s="6">
        <v>1002430.11</v>
      </c>
      <c r="C50" s="6">
        <v>1619185.09</v>
      </c>
      <c r="D50" s="6">
        <v>106.24</v>
      </c>
      <c r="E50" s="6">
        <v>105.13679999999999</v>
      </c>
      <c r="F50" s="6">
        <v>0.17199999999999999</v>
      </c>
      <c r="G50" s="6">
        <v>8.2000000000000003E-2</v>
      </c>
      <c r="H50" s="6" t="s">
        <v>50</v>
      </c>
      <c r="I50" s="6">
        <v>0.25</v>
      </c>
      <c r="J50" s="6">
        <v>0.25</v>
      </c>
    </row>
    <row r="51" spans="1:10" x14ac:dyDescent="0.2">
      <c r="A51" s="6" t="s">
        <v>607</v>
      </c>
      <c r="B51" s="6">
        <v>1002343.74</v>
      </c>
      <c r="C51" s="6">
        <v>1619139.92</v>
      </c>
      <c r="D51" s="6">
        <v>106.14</v>
      </c>
      <c r="E51" s="6">
        <v>104.7368</v>
      </c>
      <c r="F51" s="6">
        <v>0.111</v>
      </c>
      <c r="G51" s="6">
        <v>5.2999999999999999E-2</v>
      </c>
      <c r="H51" s="6" t="s">
        <v>50</v>
      </c>
      <c r="I51" s="6">
        <v>0.25</v>
      </c>
      <c r="J51" s="6">
        <v>0.25</v>
      </c>
    </row>
    <row r="52" spans="1:10" x14ac:dyDescent="0.2">
      <c r="A52" s="6" t="s">
        <v>492</v>
      </c>
      <c r="B52" s="6">
        <v>1002244.44</v>
      </c>
      <c r="C52" s="6">
        <v>1619040.08</v>
      </c>
      <c r="D52" s="6">
        <v>105.246</v>
      </c>
      <c r="E52" s="6">
        <v>104.14279999999999</v>
      </c>
      <c r="F52" s="6">
        <v>0.121</v>
      </c>
      <c r="G52" s="6">
        <v>5.7000000000000002E-2</v>
      </c>
      <c r="H52" s="6" t="s">
        <v>50</v>
      </c>
      <c r="I52" s="6">
        <v>0.25</v>
      </c>
      <c r="J52" s="6">
        <v>0.25</v>
      </c>
    </row>
    <row r="53" spans="1:10" x14ac:dyDescent="0.2">
      <c r="A53" s="6" t="s">
        <v>489</v>
      </c>
      <c r="B53" s="6">
        <v>1002299.72</v>
      </c>
      <c r="C53" s="6">
        <v>1619154.16</v>
      </c>
      <c r="D53" s="6">
        <v>106.08</v>
      </c>
      <c r="E53" s="6">
        <v>104.45569999999999</v>
      </c>
      <c r="F53" s="6">
        <v>0.17100000000000001</v>
      </c>
      <c r="G53" s="6">
        <v>8.1000000000000003E-2</v>
      </c>
      <c r="H53" s="6" t="s">
        <v>50</v>
      </c>
      <c r="I53" s="6">
        <v>0.25</v>
      </c>
      <c r="J53" s="6">
        <v>0.25</v>
      </c>
    </row>
    <row r="54" spans="1:10" x14ac:dyDescent="0.2">
      <c r="A54" s="6" t="s">
        <v>495</v>
      </c>
      <c r="B54" s="6">
        <v>1002209.92</v>
      </c>
      <c r="C54" s="6">
        <v>1619103.16</v>
      </c>
      <c r="D54" s="6">
        <v>105.34</v>
      </c>
      <c r="E54" s="6">
        <v>103.93680000000001</v>
      </c>
      <c r="F54" s="6">
        <v>0.14099999999999999</v>
      </c>
      <c r="G54" s="6">
        <v>6.7000000000000004E-2</v>
      </c>
      <c r="H54" s="6" t="s">
        <v>50</v>
      </c>
      <c r="I54" s="6">
        <v>0.25</v>
      </c>
      <c r="J54" s="6">
        <v>0.25</v>
      </c>
    </row>
    <row r="55" spans="1:10" x14ac:dyDescent="0.2">
      <c r="A55" s="6" t="s">
        <v>493</v>
      </c>
      <c r="B55" s="6">
        <v>1002266.46</v>
      </c>
      <c r="C55" s="6">
        <v>1619085.64</v>
      </c>
      <c r="D55" s="6">
        <v>105.187</v>
      </c>
      <c r="E55" s="6">
        <v>103.5882</v>
      </c>
      <c r="F55" s="6">
        <v>1.2E-2</v>
      </c>
      <c r="G55" s="6">
        <v>6.0000000000000001E-3</v>
      </c>
      <c r="H55" s="6" t="s">
        <v>50</v>
      </c>
      <c r="I55" s="6">
        <v>0.25</v>
      </c>
      <c r="J55" s="6">
        <v>0.25</v>
      </c>
    </row>
    <row r="56" spans="1:10" x14ac:dyDescent="0.2">
      <c r="A56" s="6" t="s">
        <v>490</v>
      </c>
      <c r="B56" s="6">
        <v>1002269.89</v>
      </c>
      <c r="C56" s="6">
        <v>1619089.43</v>
      </c>
      <c r="D56" s="6">
        <v>105.21</v>
      </c>
      <c r="E56" s="6">
        <v>103.5312</v>
      </c>
      <c r="F56" s="6">
        <v>0.10299999999999999</v>
      </c>
      <c r="G56" s="6">
        <v>4.9000000000000002E-2</v>
      </c>
      <c r="H56" s="6" t="s">
        <v>50</v>
      </c>
      <c r="I56" s="6">
        <v>0.25</v>
      </c>
      <c r="J56" s="6">
        <v>0.25</v>
      </c>
    </row>
    <row r="57" spans="1:10" x14ac:dyDescent="0.2">
      <c r="A57" s="6" t="s">
        <v>480</v>
      </c>
      <c r="B57" s="6">
        <v>1002343.74</v>
      </c>
      <c r="C57" s="6">
        <v>1619139.92</v>
      </c>
      <c r="D57" s="6">
        <v>106.14</v>
      </c>
      <c r="E57" s="6">
        <v>105.0368</v>
      </c>
      <c r="F57" s="6">
        <v>0.16800000000000001</v>
      </c>
      <c r="G57" s="6">
        <v>0.08</v>
      </c>
      <c r="H57" s="6" t="s">
        <v>50</v>
      </c>
      <c r="I57" s="6">
        <v>0.25</v>
      </c>
      <c r="J57" s="6">
        <v>0.25</v>
      </c>
    </row>
    <row r="58" spans="1:10" x14ac:dyDescent="0.2">
      <c r="A58" s="6" t="s">
        <v>773</v>
      </c>
      <c r="B58" s="6">
        <v>1002470.37</v>
      </c>
      <c r="C58" s="6">
        <v>1619132.22</v>
      </c>
      <c r="D58" s="6">
        <v>105.3558</v>
      </c>
      <c r="E58" s="6">
        <v>101.4778</v>
      </c>
      <c r="F58" s="6">
        <v>8.5000000000000006E-2</v>
      </c>
      <c r="G58" s="6">
        <v>0.04</v>
      </c>
      <c r="H58" s="6" t="s">
        <v>50</v>
      </c>
      <c r="I58" s="6">
        <v>0.25</v>
      </c>
      <c r="J58" s="6">
        <v>0.25</v>
      </c>
    </row>
    <row r="59" spans="1:10" x14ac:dyDescent="0.2">
      <c r="A59" s="6" t="s">
        <v>477</v>
      </c>
      <c r="B59" s="6">
        <v>1002343.74</v>
      </c>
      <c r="C59" s="6">
        <v>1619139.92</v>
      </c>
      <c r="D59" s="6">
        <v>106.14</v>
      </c>
      <c r="E59" s="6">
        <v>104.7368</v>
      </c>
      <c r="F59" s="6">
        <v>0.122</v>
      </c>
      <c r="G59" s="6">
        <v>5.8000000000000003E-2</v>
      </c>
      <c r="H59" s="6" t="s">
        <v>50</v>
      </c>
      <c r="I59" s="6">
        <v>0.25</v>
      </c>
      <c r="J59" s="6">
        <v>0.25</v>
      </c>
    </row>
    <row r="60" spans="1:10" x14ac:dyDescent="0.2">
      <c r="A60" s="6" t="s">
        <v>478</v>
      </c>
      <c r="B60" s="6">
        <v>1002392.39</v>
      </c>
      <c r="C60" s="6">
        <v>1619123.86</v>
      </c>
      <c r="D60" s="6">
        <v>105.62</v>
      </c>
      <c r="E60" s="6">
        <v>104.18680000000001</v>
      </c>
      <c r="F60" s="6">
        <v>0.14499999999999999</v>
      </c>
      <c r="G60" s="6">
        <v>6.9000000000000006E-2</v>
      </c>
      <c r="H60" s="6" t="s">
        <v>50</v>
      </c>
      <c r="I60" s="6">
        <v>0.25</v>
      </c>
      <c r="J60" s="6">
        <v>0.25</v>
      </c>
    </row>
    <row r="61" spans="1:10" x14ac:dyDescent="0.2">
      <c r="A61" s="6" t="s">
        <v>483</v>
      </c>
      <c r="B61" s="6">
        <v>1002449.22</v>
      </c>
      <c r="C61" s="6">
        <v>1619103.78</v>
      </c>
      <c r="D61" s="6">
        <v>105.43510000000001</v>
      </c>
      <c r="E61" s="6">
        <v>101.4084</v>
      </c>
      <c r="F61" s="6">
        <v>0.158</v>
      </c>
      <c r="G61" s="6">
        <v>7.4999999999999997E-2</v>
      </c>
      <c r="H61" s="6" t="s">
        <v>50</v>
      </c>
      <c r="I61" s="6">
        <v>0.25</v>
      </c>
      <c r="J61" s="6">
        <v>0.25</v>
      </c>
    </row>
    <row r="62" spans="1:10" x14ac:dyDescent="0.2">
      <c r="A62" s="6" t="s">
        <v>487</v>
      </c>
      <c r="B62" s="6">
        <v>1002392.39</v>
      </c>
      <c r="C62" s="6">
        <v>1619123.86</v>
      </c>
      <c r="D62" s="6">
        <v>105.62</v>
      </c>
      <c r="E62" s="6">
        <v>104.5168</v>
      </c>
      <c r="F62" s="6">
        <v>0.16</v>
      </c>
      <c r="G62" s="6">
        <v>7.5999999999999998E-2</v>
      </c>
      <c r="H62" s="6" t="s">
        <v>50</v>
      </c>
      <c r="I62" s="6">
        <v>0.25</v>
      </c>
      <c r="J62" s="6">
        <v>0.25</v>
      </c>
    </row>
    <row r="63" spans="1:10" x14ac:dyDescent="0.2">
      <c r="A63" s="6" t="s">
        <v>481</v>
      </c>
      <c r="B63" s="6">
        <v>1002311.2</v>
      </c>
      <c r="C63" s="6">
        <v>1619077.56</v>
      </c>
      <c r="D63" s="6">
        <v>105.11</v>
      </c>
      <c r="E63" s="6">
        <v>103.26900000000001</v>
      </c>
      <c r="F63" s="6">
        <v>0.112</v>
      </c>
      <c r="G63" s="6">
        <v>5.2999999999999999E-2</v>
      </c>
      <c r="H63" s="6" t="s">
        <v>50</v>
      </c>
      <c r="I63" s="6">
        <v>0.25</v>
      </c>
      <c r="J63" s="6">
        <v>0.25</v>
      </c>
    </row>
    <row r="64" spans="1:10" x14ac:dyDescent="0.2">
      <c r="A64" s="6" t="s">
        <v>485</v>
      </c>
      <c r="B64" s="6">
        <v>1002357.05</v>
      </c>
      <c r="C64" s="6">
        <v>1619066.78</v>
      </c>
      <c r="D64" s="6">
        <v>105.19</v>
      </c>
      <c r="E64" s="6">
        <v>102.98520000000001</v>
      </c>
      <c r="F64" s="6">
        <v>0.13500000000000001</v>
      </c>
      <c r="G64" s="6">
        <v>6.4000000000000001E-2</v>
      </c>
      <c r="H64" s="6" t="s">
        <v>50</v>
      </c>
      <c r="I64" s="6">
        <v>0.25</v>
      </c>
      <c r="J64" s="6">
        <v>0.25</v>
      </c>
    </row>
    <row r="65" spans="1:10" x14ac:dyDescent="0.2">
      <c r="A65" s="6" t="s">
        <v>514</v>
      </c>
      <c r="B65" s="6">
        <v>1002411.12</v>
      </c>
      <c r="C65" s="6">
        <v>1619049.73</v>
      </c>
      <c r="D65" s="6">
        <v>105.25</v>
      </c>
      <c r="E65" s="6">
        <v>101.286</v>
      </c>
      <c r="F65" s="6">
        <v>0.191</v>
      </c>
      <c r="G65" s="6">
        <v>9.0999999999999998E-2</v>
      </c>
      <c r="H65" s="6" t="s">
        <v>50</v>
      </c>
      <c r="I65" s="6">
        <v>0.25</v>
      </c>
      <c r="J65" s="6">
        <v>0.25</v>
      </c>
    </row>
    <row r="66" spans="1:10" x14ac:dyDescent="0.2">
      <c r="A66" s="6" t="s">
        <v>755</v>
      </c>
      <c r="B66" s="6">
        <v>1002366.98</v>
      </c>
      <c r="C66" s="6">
        <v>1618983</v>
      </c>
      <c r="D66" s="6">
        <v>105.119</v>
      </c>
      <c r="E66" s="6">
        <v>101.1437</v>
      </c>
      <c r="F66" s="6">
        <v>0.191</v>
      </c>
      <c r="G66" s="6">
        <v>9.0999999999999998E-2</v>
      </c>
      <c r="H66" s="6" t="s">
        <v>50</v>
      </c>
      <c r="I66" s="6">
        <v>0.25</v>
      </c>
      <c r="J66" s="6">
        <v>0.25</v>
      </c>
    </row>
    <row r="67" spans="1:10" x14ac:dyDescent="0.2">
      <c r="A67" s="6" t="s">
        <v>749</v>
      </c>
      <c r="B67" s="6">
        <v>1002324.05</v>
      </c>
      <c r="C67" s="6">
        <v>1618915.5</v>
      </c>
      <c r="D67" s="6">
        <v>104.9041</v>
      </c>
      <c r="E67" s="6">
        <v>101.004</v>
      </c>
      <c r="F67" s="6">
        <v>0.21299999999999999</v>
      </c>
      <c r="G67" s="6">
        <v>0.10100000000000001</v>
      </c>
      <c r="H67" s="6" t="s">
        <v>50</v>
      </c>
      <c r="I67" s="6">
        <v>0.25</v>
      </c>
      <c r="J67" s="6">
        <v>0.25</v>
      </c>
    </row>
    <row r="68" spans="1:10" x14ac:dyDescent="0.2">
      <c r="A68" s="6" t="s">
        <v>511</v>
      </c>
      <c r="B68" s="6">
        <v>1002244.44</v>
      </c>
      <c r="C68" s="6">
        <v>1619040.08</v>
      </c>
      <c r="D68" s="6">
        <v>105.25</v>
      </c>
      <c r="E68" s="6">
        <v>103.8468</v>
      </c>
      <c r="F68" s="6">
        <v>6.3E-2</v>
      </c>
      <c r="G68" s="6">
        <v>0.03</v>
      </c>
      <c r="H68" s="6" t="s">
        <v>50</v>
      </c>
      <c r="I68" s="6">
        <v>0.25</v>
      </c>
      <c r="J68" s="6">
        <v>0.25</v>
      </c>
    </row>
    <row r="69" spans="1:10" x14ac:dyDescent="0.2">
      <c r="A69" s="6" t="s">
        <v>512</v>
      </c>
      <c r="B69" s="6">
        <v>1002221.92</v>
      </c>
      <c r="C69" s="6">
        <v>1619025.97</v>
      </c>
      <c r="D69" s="6">
        <v>105.12</v>
      </c>
      <c r="E69" s="6">
        <v>103.6737</v>
      </c>
      <c r="F69" s="6">
        <v>2.5999999999999999E-2</v>
      </c>
      <c r="G69" s="6">
        <v>1.2999999999999999E-2</v>
      </c>
      <c r="H69" s="6" t="s">
        <v>50</v>
      </c>
      <c r="I69" s="6">
        <v>0.25</v>
      </c>
      <c r="J69" s="6">
        <v>0.25</v>
      </c>
    </row>
    <row r="70" spans="1:10" x14ac:dyDescent="0.2">
      <c r="A70" s="6" t="s">
        <v>519</v>
      </c>
      <c r="B70" s="6">
        <v>1002155.56</v>
      </c>
      <c r="C70" s="6">
        <v>1618969.24</v>
      </c>
      <c r="D70" s="6">
        <v>105.21</v>
      </c>
      <c r="E70" s="6">
        <v>104.10680000000001</v>
      </c>
      <c r="F70" s="6">
        <v>0.10299999999999999</v>
      </c>
      <c r="G70" s="6">
        <v>4.9000000000000002E-2</v>
      </c>
      <c r="H70" s="6" t="s">
        <v>50</v>
      </c>
      <c r="I70" s="6">
        <v>0.25</v>
      </c>
      <c r="J70" s="6">
        <v>0.25</v>
      </c>
    </row>
    <row r="71" spans="1:10" x14ac:dyDescent="0.2">
      <c r="A71" s="6" t="s">
        <v>516</v>
      </c>
      <c r="B71" s="6">
        <v>1002214.39</v>
      </c>
      <c r="C71" s="6">
        <v>1619017.66</v>
      </c>
      <c r="D71" s="6">
        <v>105.24</v>
      </c>
      <c r="E71" s="6">
        <v>103.5843</v>
      </c>
      <c r="F71" s="6">
        <v>0.14799999999999999</v>
      </c>
      <c r="G71" s="6">
        <v>7.0999999999999994E-2</v>
      </c>
      <c r="H71" s="6" t="s">
        <v>50</v>
      </c>
      <c r="I71" s="6">
        <v>0.25</v>
      </c>
      <c r="J71" s="6">
        <v>0.25</v>
      </c>
    </row>
    <row r="72" spans="1:10" x14ac:dyDescent="0.2">
      <c r="A72" s="6" t="s">
        <v>502</v>
      </c>
      <c r="B72" s="6">
        <v>1002196.88</v>
      </c>
      <c r="C72" s="6">
        <v>1618958.03</v>
      </c>
      <c r="D72" s="6">
        <v>105.17</v>
      </c>
      <c r="E72" s="6">
        <v>103.2195</v>
      </c>
      <c r="F72" s="6">
        <v>8.5999999999999993E-2</v>
      </c>
      <c r="G72" s="6">
        <v>4.1000000000000002E-2</v>
      </c>
      <c r="H72" s="6" t="s">
        <v>50</v>
      </c>
      <c r="I72" s="6">
        <v>0.25</v>
      </c>
      <c r="J72" s="6">
        <v>0.25</v>
      </c>
    </row>
    <row r="73" spans="1:10" x14ac:dyDescent="0.2">
      <c r="A73" s="6" t="s">
        <v>499</v>
      </c>
      <c r="B73" s="6">
        <v>1002196.51</v>
      </c>
      <c r="C73" s="6">
        <v>1618922.01</v>
      </c>
      <c r="D73" s="6">
        <v>105.03</v>
      </c>
      <c r="E73" s="6">
        <v>102.99509999999999</v>
      </c>
      <c r="F73" s="6">
        <v>0.1</v>
      </c>
      <c r="G73" s="6">
        <v>4.8000000000000001E-2</v>
      </c>
      <c r="H73" s="6" t="s">
        <v>50</v>
      </c>
      <c r="I73" s="6">
        <v>0.25</v>
      </c>
      <c r="J73" s="6">
        <v>0.25</v>
      </c>
    </row>
    <row r="74" spans="1:10" x14ac:dyDescent="0.2">
      <c r="A74" s="6" t="s">
        <v>504</v>
      </c>
      <c r="B74" s="6">
        <v>1002175.05</v>
      </c>
      <c r="C74" s="6">
        <v>1618811.48</v>
      </c>
      <c r="D74" s="6">
        <v>104.96</v>
      </c>
      <c r="E74" s="6">
        <v>103.85680000000001</v>
      </c>
      <c r="F74" s="6">
        <v>0.188</v>
      </c>
      <c r="G74" s="6">
        <v>8.8999999999999996E-2</v>
      </c>
      <c r="H74" s="6" t="s">
        <v>50</v>
      </c>
      <c r="I74" s="6">
        <v>0.25</v>
      </c>
      <c r="J74" s="6">
        <v>0.25</v>
      </c>
    </row>
    <row r="75" spans="1:10" x14ac:dyDescent="0.2">
      <c r="A75" s="6" t="s">
        <v>500</v>
      </c>
      <c r="B75" s="6">
        <v>1002201.64</v>
      </c>
      <c r="C75" s="6">
        <v>1618880.49</v>
      </c>
      <c r="D75" s="6">
        <v>105.01</v>
      </c>
      <c r="E75" s="6">
        <v>102.7383</v>
      </c>
      <c r="F75" s="6">
        <v>0.20699999999999999</v>
      </c>
      <c r="G75" s="6">
        <v>9.8000000000000004E-2</v>
      </c>
      <c r="H75" s="6" t="s">
        <v>50</v>
      </c>
      <c r="I75" s="6">
        <v>0.25</v>
      </c>
      <c r="J75" s="6">
        <v>0.25</v>
      </c>
    </row>
    <row r="76" spans="1:10" x14ac:dyDescent="0.2">
      <c r="A76" s="6" t="s">
        <v>509</v>
      </c>
      <c r="B76" s="6">
        <v>1002277.62</v>
      </c>
      <c r="C76" s="6">
        <v>1618839.4</v>
      </c>
      <c r="D76" s="6">
        <v>104.872</v>
      </c>
      <c r="E76" s="6">
        <v>100.84820000000001</v>
      </c>
      <c r="F76" s="6">
        <v>0.13500000000000001</v>
      </c>
      <c r="G76" s="6">
        <v>6.4000000000000001E-2</v>
      </c>
      <c r="H76" s="6" t="s">
        <v>50</v>
      </c>
      <c r="I76" s="6">
        <v>0.25</v>
      </c>
      <c r="J76" s="6">
        <v>0.25</v>
      </c>
    </row>
    <row r="77" spans="1:10" x14ac:dyDescent="0.2">
      <c r="A77" s="6" t="s">
        <v>505</v>
      </c>
      <c r="B77" s="6">
        <v>1002250.35</v>
      </c>
      <c r="C77" s="6">
        <v>1618789.68</v>
      </c>
      <c r="D77" s="6">
        <v>104.81</v>
      </c>
      <c r="E77" s="6">
        <v>100.7547</v>
      </c>
      <c r="F77" s="6">
        <v>0.17699999999999999</v>
      </c>
      <c r="G77" s="6">
        <v>8.4000000000000005E-2</v>
      </c>
      <c r="H77" s="6" t="s">
        <v>50</v>
      </c>
      <c r="I77" s="6">
        <v>0.25</v>
      </c>
      <c r="J77" s="6">
        <v>0.25</v>
      </c>
    </row>
    <row r="78" spans="1:10" x14ac:dyDescent="0.2">
      <c r="A78" s="6" t="s">
        <v>694</v>
      </c>
      <c r="B78" s="6">
        <v>1002222.49</v>
      </c>
      <c r="C78" s="6">
        <v>1618721.19</v>
      </c>
      <c r="D78" s="6">
        <v>104.67</v>
      </c>
      <c r="E78" s="6">
        <v>100.6341</v>
      </c>
      <c r="F78" s="6">
        <v>0.17199999999999999</v>
      </c>
      <c r="G78" s="6">
        <v>8.2000000000000003E-2</v>
      </c>
      <c r="H78" s="6" t="s">
        <v>50</v>
      </c>
      <c r="I78" s="6">
        <v>0.25</v>
      </c>
      <c r="J78" s="6">
        <v>0.25</v>
      </c>
    </row>
    <row r="79" spans="1:10" x14ac:dyDescent="0.2">
      <c r="A79" s="6" t="s">
        <v>507</v>
      </c>
      <c r="B79" s="6">
        <v>1002201.64</v>
      </c>
      <c r="C79" s="6">
        <v>1618880.49</v>
      </c>
      <c r="D79" s="6">
        <v>105.01</v>
      </c>
      <c r="E79" s="6">
        <v>103.60680000000001</v>
      </c>
      <c r="F79" s="6">
        <v>0.17699999999999999</v>
      </c>
      <c r="G79" s="6">
        <v>8.4000000000000005E-2</v>
      </c>
      <c r="H79" s="6" t="s">
        <v>50</v>
      </c>
      <c r="I79" s="6">
        <v>0.25</v>
      </c>
      <c r="J79" s="6">
        <v>0.25</v>
      </c>
    </row>
    <row r="80" spans="1:10" x14ac:dyDescent="0.2">
      <c r="A80" s="6" t="s">
        <v>444</v>
      </c>
      <c r="B80" s="6">
        <v>1002175.05</v>
      </c>
      <c r="C80" s="6">
        <v>1618811.48</v>
      </c>
      <c r="D80" s="6">
        <v>104.96</v>
      </c>
      <c r="E80" s="6">
        <v>103.1772</v>
      </c>
      <c r="F80" s="6">
        <v>0.17399999999999999</v>
      </c>
      <c r="G80" s="6">
        <v>8.3000000000000004E-2</v>
      </c>
      <c r="H80" s="6" t="s">
        <v>50</v>
      </c>
      <c r="I80" s="6">
        <v>0.25</v>
      </c>
      <c r="J80" s="6">
        <v>0.25</v>
      </c>
    </row>
    <row r="81" spans="1:10" x14ac:dyDescent="0.2">
      <c r="A81" s="6" t="s">
        <v>441</v>
      </c>
      <c r="B81" s="6">
        <v>1002148.14</v>
      </c>
      <c r="C81" s="6">
        <v>1618743.76</v>
      </c>
      <c r="D81" s="6">
        <v>104.82</v>
      </c>
      <c r="E81" s="6">
        <v>102.753</v>
      </c>
      <c r="F81" s="6">
        <v>0.17299999999999999</v>
      </c>
      <c r="G81" s="6">
        <v>8.2000000000000003E-2</v>
      </c>
      <c r="H81" s="6" t="s">
        <v>50</v>
      </c>
      <c r="I81" s="6">
        <v>0.25</v>
      </c>
      <c r="J81" s="6">
        <v>0.25</v>
      </c>
    </row>
    <row r="82" spans="1:10" x14ac:dyDescent="0.2">
      <c r="A82" s="6" t="s">
        <v>442</v>
      </c>
      <c r="B82" s="6">
        <v>1002122.22</v>
      </c>
      <c r="C82" s="6">
        <v>1618676.16</v>
      </c>
      <c r="D82" s="6">
        <v>104.57</v>
      </c>
      <c r="E82" s="6">
        <v>102.33150000000001</v>
      </c>
      <c r="F82" s="6">
        <v>0.19500000000000001</v>
      </c>
      <c r="G82" s="6">
        <v>9.2999999999999999E-2</v>
      </c>
      <c r="H82" s="6" t="s">
        <v>50</v>
      </c>
      <c r="I82" s="6">
        <v>0.25</v>
      </c>
      <c r="J82" s="6">
        <v>0.25</v>
      </c>
    </row>
    <row r="83" spans="1:10" x14ac:dyDescent="0.2">
      <c r="A83" s="6" t="s">
        <v>446</v>
      </c>
      <c r="B83" s="6">
        <v>1002200.46</v>
      </c>
      <c r="C83" s="6">
        <v>1618652.79</v>
      </c>
      <c r="D83" s="6">
        <v>104.56</v>
      </c>
      <c r="E83" s="6">
        <v>100.51900000000001</v>
      </c>
      <c r="F83" s="6">
        <v>0.18</v>
      </c>
      <c r="G83" s="6">
        <v>8.5999999999999993E-2</v>
      </c>
      <c r="H83" s="6" t="s">
        <v>50</v>
      </c>
      <c r="I83" s="6">
        <v>0.25</v>
      </c>
      <c r="J83" s="6">
        <v>0.25</v>
      </c>
    </row>
    <row r="84" spans="1:10" x14ac:dyDescent="0.2">
      <c r="A84" s="6" t="s">
        <v>763</v>
      </c>
      <c r="B84" s="6">
        <v>1002176.95</v>
      </c>
      <c r="C84" s="6">
        <v>1618580.95</v>
      </c>
      <c r="D84" s="6">
        <v>104.45</v>
      </c>
      <c r="E84" s="6">
        <v>100.402</v>
      </c>
      <c r="F84" s="6">
        <v>0.23499999999999999</v>
      </c>
      <c r="G84" s="6">
        <v>0.112</v>
      </c>
      <c r="H84" s="6" t="s">
        <v>50</v>
      </c>
      <c r="I84" s="6">
        <v>0.25</v>
      </c>
      <c r="J84" s="6">
        <v>0.25</v>
      </c>
    </row>
    <row r="85" spans="1:10" x14ac:dyDescent="0.2">
      <c r="A85" s="6" t="s">
        <v>761</v>
      </c>
      <c r="B85" s="6">
        <v>1002147.17</v>
      </c>
      <c r="C85" s="6">
        <v>1618485.89</v>
      </c>
      <c r="D85" s="6">
        <v>104.4</v>
      </c>
      <c r="E85" s="6">
        <v>100.2475</v>
      </c>
      <c r="F85" s="6">
        <v>0.16700000000000001</v>
      </c>
      <c r="G85" s="6">
        <v>0.08</v>
      </c>
      <c r="H85" s="6" t="s">
        <v>50</v>
      </c>
      <c r="I85" s="6">
        <v>0.25</v>
      </c>
      <c r="J85" s="6">
        <v>0.25</v>
      </c>
    </row>
    <row r="86" spans="1:10" x14ac:dyDescent="0.2">
      <c r="A86" s="6" t="s">
        <v>451</v>
      </c>
      <c r="B86" s="6">
        <v>1002105.76</v>
      </c>
      <c r="C86" s="6">
        <v>1618437.33</v>
      </c>
      <c r="D86" s="6">
        <v>104.38</v>
      </c>
      <c r="E86" s="6">
        <v>103.27679999999999</v>
      </c>
      <c r="F86" s="6">
        <v>7.1999999999999995E-2</v>
      </c>
      <c r="G86" s="6">
        <v>3.4000000000000002E-2</v>
      </c>
      <c r="H86" s="6" t="s">
        <v>50</v>
      </c>
      <c r="I86" s="6">
        <v>0.25</v>
      </c>
      <c r="J86" s="6">
        <v>0.25</v>
      </c>
    </row>
    <row r="87" spans="1:10" x14ac:dyDescent="0.2">
      <c r="A87" s="6" t="s">
        <v>452</v>
      </c>
      <c r="B87" s="6">
        <v>1002129.36</v>
      </c>
      <c r="C87" s="6">
        <v>1618419.11</v>
      </c>
      <c r="D87" s="6">
        <v>104.22</v>
      </c>
      <c r="E87" s="6">
        <v>100.14100000000001</v>
      </c>
      <c r="F87" s="6">
        <v>0.13300000000000001</v>
      </c>
      <c r="G87" s="6">
        <v>6.3E-2</v>
      </c>
      <c r="H87" s="6" t="s">
        <v>50</v>
      </c>
      <c r="I87" s="6">
        <v>0.25</v>
      </c>
      <c r="J87" s="6">
        <v>0.25</v>
      </c>
    </row>
    <row r="88" spans="1:10" x14ac:dyDescent="0.2">
      <c r="A88" s="6" t="s">
        <v>448</v>
      </c>
      <c r="B88" s="6">
        <v>1001931.98</v>
      </c>
      <c r="C88" s="6">
        <v>1617725.59</v>
      </c>
      <c r="D88" s="6">
        <v>103.66</v>
      </c>
      <c r="E88" s="6">
        <v>102.2568</v>
      </c>
      <c r="F88" s="6">
        <v>0.13700000000000001</v>
      </c>
      <c r="G88" s="6">
        <v>6.5000000000000002E-2</v>
      </c>
      <c r="H88" s="6" t="s">
        <v>50</v>
      </c>
      <c r="I88" s="6">
        <v>0.25</v>
      </c>
      <c r="J88" s="6">
        <v>0.25</v>
      </c>
    </row>
    <row r="89" spans="1:10" x14ac:dyDescent="0.2">
      <c r="A89" s="6" t="s">
        <v>431</v>
      </c>
      <c r="B89" s="6">
        <v>1002006.79</v>
      </c>
      <c r="C89" s="6">
        <v>1617905.09</v>
      </c>
      <c r="D89" s="6">
        <v>103.44</v>
      </c>
      <c r="E89" s="6">
        <v>102.0368</v>
      </c>
      <c r="F89" s="6">
        <v>0.11</v>
      </c>
      <c r="G89" s="6">
        <v>5.1999999999999998E-2</v>
      </c>
      <c r="H89" s="6" t="s">
        <v>50</v>
      </c>
      <c r="I89" s="6">
        <v>0.25</v>
      </c>
      <c r="J89" s="6">
        <v>0.25</v>
      </c>
    </row>
    <row r="90" spans="1:10" x14ac:dyDescent="0.2">
      <c r="A90" s="6" t="s">
        <v>428</v>
      </c>
      <c r="B90" s="6">
        <v>1002083.62</v>
      </c>
      <c r="C90" s="6">
        <v>1618135.35</v>
      </c>
      <c r="D90" s="6">
        <v>103.75</v>
      </c>
      <c r="E90" s="6">
        <v>102.6468</v>
      </c>
      <c r="F90" s="6">
        <v>8.6999999999999994E-2</v>
      </c>
      <c r="G90" s="6">
        <v>4.2000000000000003E-2</v>
      </c>
      <c r="H90" s="6" t="s">
        <v>50</v>
      </c>
      <c r="I90" s="6">
        <v>0.25</v>
      </c>
      <c r="J90" s="6">
        <v>0.25</v>
      </c>
    </row>
    <row r="91" spans="1:10" x14ac:dyDescent="0.2">
      <c r="A91" s="6" t="s">
        <v>434</v>
      </c>
      <c r="B91" s="6">
        <v>1001811.77</v>
      </c>
      <c r="C91" s="6">
        <v>1617888.27</v>
      </c>
      <c r="D91" s="6">
        <v>103.31</v>
      </c>
      <c r="E91" s="6">
        <v>102.2068</v>
      </c>
      <c r="F91" s="6">
        <v>0.23799999999999999</v>
      </c>
      <c r="G91" s="6">
        <v>0.113</v>
      </c>
      <c r="H91" s="6" t="s">
        <v>50</v>
      </c>
      <c r="I91" s="6">
        <v>0.25</v>
      </c>
      <c r="J91" s="6">
        <v>0.25</v>
      </c>
    </row>
    <row r="92" spans="1:10" x14ac:dyDescent="0.2">
      <c r="A92" s="6" t="s">
        <v>432</v>
      </c>
      <c r="B92" s="6">
        <v>1001985.31</v>
      </c>
      <c r="C92" s="6">
        <v>1617864.37</v>
      </c>
      <c r="D92" s="6">
        <v>103.11</v>
      </c>
      <c r="E92" s="6">
        <v>101.6768</v>
      </c>
      <c r="F92" s="6">
        <v>9.8000000000000004E-2</v>
      </c>
      <c r="G92" s="6">
        <v>4.7E-2</v>
      </c>
      <c r="H92" s="6" t="s">
        <v>50</v>
      </c>
      <c r="I92" s="6">
        <v>0.25</v>
      </c>
      <c r="J92" s="6">
        <v>0.25</v>
      </c>
    </row>
    <row r="93" spans="1:10" x14ac:dyDescent="0.2">
      <c r="A93" s="6" t="s">
        <v>437</v>
      </c>
      <c r="B93" s="6">
        <v>1001944.6</v>
      </c>
      <c r="C93" s="6">
        <v>1617781.88</v>
      </c>
      <c r="D93" s="6">
        <v>103.21</v>
      </c>
      <c r="E93" s="6">
        <v>102.10680000000001</v>
      </c>
      <c r="F93" s="6">
        <v>0.125</v>
      </c>
      <c r="G93" s="6">
        <v>0.06</v>
      </c>
      <c r="H93" s="6" t="s">
        <v>50</v>
      </c>
      <c r="I93" s="6">
        <v>0.25</v>
      </c>
      <c r="J93" s="6">
        <v>0.25</v>
      </c>
    </row>
    <row r="94" spans="1:10" x14ac:dyDescent="0.2">
      <c r="A94" s="6" t="s">
        <v>438</v>
      </c>
      <c r="B94" s="6">
        <v>1001960.93</v>
      </c>
      <c r="C94" s="6">
        <v>1617831.59</v>
      </c>
      <c r="D94" s="6">
        <v>103.11</v>
      </c>
      <c r="E94" s="6">
        <v>101.4254</v>
      </c>
      <c r="F94" s="6">
        <v>0.11799999999999999</v>
      </c>
      <c r="G94" s="6">
        <v>5.6000000000000001E-2</v>
      </c>
      <c r="H94" s="6" t="s">
        <v>50</v>
      </c>
      <c r="I94" s="6">
        <v>0.25</v>
      </c>
      <c r="J94" s="6">
        <v>0.25</v>
      </c>
    </row>
    <row r="95" spans="1:10" x14ac:dyDescent="0.2">
      <c r="A95" s="6" t="s">
        <v>466</v>
      </c>
      <c r="B95" s="6">
        <v>1002090.04</v>
      </c>
      <c r="C95" s="6">
        <v>1618039.06</v>
      </c>
      <c r="D95" s="6">
        <v>103.94</v>
      </c>
      <c r="E95" s="6">
        <v>102.8368</v>
      </c>
      <c r="F95" s="6">
        <v>8.2000000000000003E-2</v>
      </c>
      <c r="G95" s="6">
        <v>3.9E-2</v>
      </c>
      <c r="H95" s="6" t="s">
        <v>50</v>
      </c>
      <c r="I95" s="6">
        <v>0.25</v>
      </c>
      <c r="J95" s="6">
        <v>0.25</v>
      </c>
    </row>
    <row r="96" spans="1:10" x14ac:dyDescent="0.2">
      <c r="A96" s="6" t="s">
        <v>470</v>
      </c>
      <c r="B96" s="6">
        <v>1002060.36</v>
      </c>
      <c r="C96" s="6">
        <v>1618381</v>
      </c>
      <c r="D96" s="6">
        <v>104.22</v>
      </c>
      <c r="E96" s="6">
        <v>103.1168</v>
      </c>
      <c r="F96" s="6">
        <v>0.128</v>
      </c>
      <c r="G96" s="6">
        <v>6.0999999999999999E-2</v>
      </c>
      <c r="H96" s="6" t="s">
        <v>50</v>
      </c>
      <c r="I96" s="6">
        <v>0.25</v>
      </c>
      <c r="J96" s="6">
        <v>0.25</v>
      </c>
    </row>
    <row r="97" spans="1:10" x14ac:dyDescent="0.2">
      <c r="A97" s="6" t="s">
        <v>471</v>
      </c>
      <c r="B97" s="6">
        <v>1002111.97</v>
      </c>
      <c r="C97" s="6">
        <v>1618366.66</v>
      </c>
      <c r="D97" s="6">
        <v>104.18</v>
      </c>
      <c r="E97" s="6">
        <v>100.056</v>
      </c>
      <c r="F97" s="6">
        <v>0.25700000000000001</v>
      </c>
      <c r="G97" s="6">
        <v>0.122</v>
      </c>
      <c r="H97" s="6" t="s">
        <v>50</v>
      </c>
      <c r="I97" s="6">
        <v>0.25</v>
      </c>
      <c r="J97" s="6">
        <v>0.25</v>
      </c>
    </row>
    <row r="98" spans="1:10" x14ac:dyDescent="0.2">
      <c r="A98" s="6" t="s">
        <v>475</v>
      </c>
      <c r="B98" s="6">
        <v>1001887.73</v>
      </c>
      <c r="C98" s="6">
        <v>1617979.65</v>
      </c>
      <c r="D98" s="6">
        <v>103.65</v>
      </c>
      <c r="E98" s="6">
        <v>102.5468</v>
      </c>
      <c r="F98" s="6">
        <v>0.215</v>
      </c>
      <c r="G98" s="6">
        <v>0.10199999999999999</v>
      </c>
      <c r="H98" s="6" t="s">
        <v>50</v>
      </c>
      <c r="I98" s="6">
        <v>0.25</v>
      </c>
      <c r="J98" s="6">
        <v>0.25</v>
      </c>
    </row>
    <row r="99" spans="1:10" x14ac:dyDescent="0.2">
      <c r="A99" s="6" t="s">
        <v>473</v>
      </c>
      <c r="B99" s="6">
        <v>1002013.93</v>
      </c>
      <c r="C99" s="6">
        <v>1618042.47</v>
      </c>
      <c r="D99" s="6">
        <v>103.94</v>
      </c>
      <c r="E99" s="6">
        <v>102.5368</v>
      </c>
      <c r="F99" s="6">
        <v>0.14499999999999999</v>
      </c>
      <c r="G99" s="6">
        <v>6.9000000000000006E-2</v>
      </c>
      <c r="H99" s="6" t="s">
        <v>50</v>
      </c>
      <c r="I99" s="6">
        <v>0.25</v>
      </c>
      <c r="J99" s="6">
        <v>0.25</v>
      </c>
    </row>
    <row r="100" spans="1:10" x14ac:dyDescent="0.2">
      <c r="A100" s="6" t="s">
        <v>457</v>
      </c>
      <c r="B100" s="6">
        <v>1002068.16</v>
      </c>
      <c r="C100" s="6">
        <v>1618012.4</v>
      </c>
      <c r="D100" s="6">
        <v>103.62</v>
      </c>
      <c r="E100" s="6">
        <v>102.1801</v>
      </c>
      <c r="F100" s="6">
        <v>0.29499999999999998</v>
      </c>
      <c r="G100" s="6">
        <v>0.14000000000000001</v>
      </c>
      <c r="H100" s="6" t="s">
        <v>50</v>
      </c>
      <c r="I100" s="6">
        <v>0.25</v>
      </c>
      <c r="J100" s="6">
        <v>0.25</v>
      </c>
    </row>
    <row r="101" spans="1:10" x14ac:dyDescent="0.2">
      <c r="A101" s="6" t="s">
        <v>752</v>
      </c>
      <c r="B101" s="6">
        <v>1002079.69</v>
      </c>
      <c r="C101" s="6">
        <v>1618264.09</v>
      </c>
      <c r="D101" s="6">
        <v>104.12</v>
      </c>
      <c r="E101" s="6">
        <v>99.894400000000005</v>
      </c>
      <c r="F101" s="6">
        <v>0.121</v>
      </c>
      <c r="G101" s="6">
        <v>5.7000000000000002E-2</v>
      </c>
      <c r="H101" s="6" t="s">
        <v>50</v>
      </c>
      <c r="I101" s="6">
        <v>0.25</v>
      </c>
      <c r="J101" s="6">
        <v>0.25</v>
      </c>
    </row>
    <row r="102" spans="1:10" x14ac:dyDescent="0.2">
      <c r="A102" s="6" t="s">
        <v>454</v>
      </c>
      <c r="B102" s="6">
        <v>1002005.64</v>
      </c>
      <c r="C102" s="6">
        <v>1617905.97</v>
      </c>
      <c r="D102" s="6">
        <v>103.44</v>
      </c>
      <c r="E102" s="6">
        <v>101.4832</v>
      </c>
      <c r="F102" s="6">
        <v>0.11700000000000001</v>
      </c>
      <c r="G102" s="6">
        <v>5.6000000000000001E-2</v>
      </c>
      <c r="H102" s="6" t="s">
        <v>50</v>
      </c>
      <c r="I102" s="6">
        <v>0.25</v>
      </c>
      <c r="J102" s="6">
        <v>0.25</v>
      </c>
    </row>
    <row r="103" spans="1:10" x14ac:dyDescent="0.2">
      <c r="A103" s="6" t="s">
        <v>753</v>
      </c>
      <c r="B103" s="6">
        <v>1002068.06</v>
      </c>
      <c r="C103" s="6">
        <v>1618214.86</v>
      </c>
      <c r="D103" s="6">
        <v>103.88</v>
      </c>
      <c r="E103" s="6">
        <v>99.818600000000004</v>
      </c>
      <c r="F103" s="6">
        <v>0.17100000000000001</v>
      </c>
      <c r="G103" s="6">
        <v>8.1000000000000003E-2</v>
      </c>
      <c r="H103" s="6" t="s">
        <v>50</v>
      </c>
      <c r="I103" s="6">
        <v>0.25</v>
      </c>
      <c r="J103" s="6">
        <v>0.25</v>
      </c>
    </row>
    <row r="104" spans="1:10" x14ac:dyDescent="0.2">
      <c r="A104" s="6" t="s">
        <v>429</v>
      </c>
      <c r="B104" s="6">
        <v>1002048.6</v>
      </c>
      <c r="C104" s="6">
        <v>1618146.11</v>
      </c>
      <c r="D104" s="6">
        <v>103.92</v>
      </c>
      <c r="E104" s="6">
        <v>99.712800000000001</v>
      </c>
      <c r="F104" s="6">
        <v>0.26200000000000001</v>
      </c>
      <c r="G104" s="6">
        <v>0.125</v>
      </c>
      <c r="H104" s="6" t="s">
        <v>50</v>
      </c>
      <c r="I104" s="6">
        <v>0.25</v>
      </c>
      <c r="J104" s="6">
        <v>0.25</v>
      </c>
    </row>
    <row r="105" spans="1:10" x14ac:dyDescent="0.2">
      <c r="A105" s="6" t="s">
        <v>778</v>
      </c>
      <c r="B105" s="6">
        <v>1002013.94</v>
      </c>
      <c r="C105" s="6">
        <v>1618042.47</v>
      </c>
      <c r="D105" s="6">
        <v>103.94</v>
      </c>
      <c r="E105" s="6">
        <v>99.552999999999997</v>
      </c>
      <c r="F105" s="6">
        <v>0.28699999999999998</v>
      </c>
      <c r="G105" s="6">
        <v>0.13600000000000001</v>
      </c>
      <c r="H105" s="6" t="s">
        <v>50</v>
      </c>
      <c r="I105" s="6">
        <v>0.25</v>
      </c>
      <c r="J105" s="6">
        <v>0.25</v>
      </c>
    </row>
    <row r="106" spans="1:10" x14ac:dyDescent="0.2">
      <c r="A106" s="6" t="s">
        <v>455</v>
      </c>
      <c r="B106" s="6">
        <v>1001964.59</v>
      </c>
      <c r="C106" s="6">
        <v>1617933.07</v>
      </c>
      <c r="D106" s="6">
        <v>103.46</v>
      </c>
      <c r="E106" s="6">
        <v>99.378</v>
      </c>
      <c r="F106" s="6">
        <v>0.20599999999999999</v>
      </c>
      <c r="G106" s="6">
        <v>9.8000000000000004E-2</v>
      </c>
      <c r="H106" s="6" t="s">
        <v>50</v>
      </c>
      <c r="I106" s="6">
        <v>0.25</v>
      </c>
      <c r="J106" s="6">
        <v>0.25</v>
      </c>
    </row>
    <row r="107" spans="1:10" x14ac:dyDescent="0.2">
      <c r="A107" s="6" t="s">
        <v>468</v>
      </c>
      <c r="B107" s="6">
        <v>1001920.06</v>
      </c>
      <c r="C107" s="6">
        <v>1617859.52</v>
      </c>
      <c r="D107" s="6">
        <v>103.07</v>
      </c>
      <c r="E107" s="6">
        <v>99.257000000000005</v>
      </c>
      <c r="F107" s="6">
        <v>0.109</v>
      </c>
      <c r="G107" s="6">
        <v>5.1999999999999998E-2</v>
      </c>
      <c r="H107" s="6" t="s">
        <v>50</v>
      </c>
      <c r="I107" s="6">
        <v>0.25</v>
      </c>
      <c r="J107" s="6">
        <v>0.25</v>
      </c>
    </row>
    <row r="108" spans="1:10" x14ac:dyDescent="0.2">
      <c r="A108" s="6" t="s">
        <v>435</v>
      </c>
      <c r="B108" s="6">
        <v>1001889.99</v>
      </c>
      <c r="C108" s="6">
        <v>1617826.69</v>
      </c>
      <c r="D108" s="6">
        <v>103.31</v>
      </c>
      <c r="E108" s="6">
        <v>101.64</v>
      </c>
      <c r="F108" s="6">
        <v>1.4E-2</v>
      </c>
      <c r="G108" s="6">
        <v>7.0000000000000001E-3</v>
      </c>
      <c r="H108" s="6" t="s">
        <v>50</v>
      </c>
      <c r="I108" s="6">
        <v>0.25</v>
      </c>
      <c r="J108" s="6">
        <v>0.25</v>
      </c>
    </row>
    <row r="109" spans="1:10" x14ac:dyDescent="0.2">
      <c r="A109" s="6" t="s">
        <v>464</v>
      </c>
      <c r="B109" s="6">
        <v>1001731.98</v>
      </c>
      <c r="C109" s="6">
        <v>1617800.54</v>
      </c>
      <c r="D109" s="6">
        <v>102.99</v>
      </c>
      <c r="E109" s="6">
        <v>101.88679999999999</v>
      </c>
      <c r="F109" s="6">
        <v>0.29299999999999998</v>
      </c>
      <c r="G109" s="6">
        <v>0.13900000000000001</v>
      </c>
      <c r="H109" s="6" t="s">
        <v>50</v>
      </c>
      <c r="I109" s="6">
        <v>0.25</v>
      </c>
      <c r="J109" s="6">
        <v>0.25</v>
      </c>
    </row>
    <row r="110" spans="1:10" x14ac:dyDescent="0.2">
      <c r="A110" s="6" t="s">
        <v>461</v>
      </c>
      <c r="B110" s="6">
        <v>1001930.68</v>
      </c>
      <c r="C110" s="6">
        <v>1617725.98</v>
      </c>
      <c r="D110" s="6">
        <v>103.66</v>
      </c>
      <c r="E110" s="6">
        <v>102.56</v>
      </c>
      <c r="F110" s="6">
        <v>0.219</v>
      </c>
      <c r="G110" s="6">
        <v>0.104</v>
      </c>
      <c r="H110" s="6" t="s">
        <v>50</v>
      </c>
      <c r="I110" s="6">
        <v>0.25</v>
      </c>
      <c r="J110" s="6">
        <v>0.25</v>
      </c>
    </row>
    <row r="111" spans="1:10" x14ac:dyDescent="0.2">
      <c r="A111" s="6" t="s">
        <v>449</v>
      </c>
      <c r="B111" s="6">
        <v>1001944.6</v>
      </c>
      <c r="C111" s="6">
        <v>1617781.88</v>
      </c>
      <c r="D111" s="6">
        <v>103.21</v>
      </c>
      <c r="E111" s="6">
        <v>101.77679999999999</v>
      </c>
      <c r="F111" s="6">
        <v>0.154</v>
      </c>
      <c r="G111" s="6">
        <v>7.2999999999999995E-2</v>
      </c>
      <c r="H111" s="6" t="s">
        <v>50</v>
      </c>
      <c r="I111" s="6">
        <v>0.25</v>
      </c>
      <c r="J111" s="6">
        <v>0.25</v>
      </c>
    </row>
    <row r="112" spans="1:10" x14ac:dyDescent="0.2">
      <c r="A112" s="6" t="s">
        <v>459</v>
      </c>
      <c r="B112" s="6">
        <v>1001894.35</v>
      </c>
      <c r="C112" s="6">
        <v>1617822.22</v>
      </c>
      <c r="D112" s="6">
        <v>103.03</v>
      </c>
      <c r="E112" s="6">
        <v>99.194000000000003</v>
      </c>
      <c r="F112" s="6">
        <v>0.222</v>
      </c>
      <c r="G112" s="6">
        <v>0.106</v>
      </c>
      <c r="H112" s="6" t="s">
        <v>50</v>
      </c>
      <c r="I112" s="6">
        <v>0.25</v>
      </c>
      <c r="J112" s="6">
        <v>0.25</v>
      </c>
    </row>
    <row r="113" spans="1:10" x14ac:dyDescent="0.2">
      <c r="A113" s="6" t="s">
        <v>462</v>
      </c>
      <c r="B113" s="6">
        <v>1001841.59</v>
      </c>
      <c r="C113" s="6">
        <v>1617745.87</v>
      </c>
      <c r="D113" s="6">
        <v>102.69</v>
      </c>
      <c r="E113" s="6">
        <v>99.067999999999998</v>
      </c>
      <c r="F113" s="6">
        <v>0.219</v>
      </c>
      <c r="G113" s="6">
        <v>0.104</v>
      </c>
      <c r="H113" s="6" t="s">
        <v>50</v>
      </c>
      <c r="I113" s="6">
        <v>0.25</v>
      </c>
      <c r="J113" s="6">
        <v>0.25</v>
      </c>
    </row>
    <row r="114" spans="1:10" x14ac:dyDescent="0.2">
      <c r="A114" s="6" t="s">
        <v>578</v>
      </c>
      <c r="B114" s="6">
        <v>1001931.98</v>
      </c>
      <c r="C114" s="6">
        <v>1617725.59</v>
      </c>
      <c r="D114" s="6">
        <v>103.66</v>
      </c>
      <c r="E114" s="6">
        <v>102.2568</v>
      </c>
      <c r="F114" s="6">
        <v>0.20300000000000001</v>
      </c>
      <c r="G114" s="6">
        <v>9.7000000000000003E-2</v>
      </c>
      <c r="H114" s="6" t="s">
        <v>50</v>
      </c>
      <c r="I114" s="6">
        <v>0.25</v>
      </c>
      <c r="J114" s="6">
        <v>0.25</v>
      </c>
    </row>
    <row r="115" spans="1:10" x14ac:dyDescent="0.2">
      <c r="A115" s="6" t="s">
        <v>579</v>
      </c>
      <c r="B115" s="6">
        <v>1001911.86</v>
      </c>
      <c r="C115" s="6">
        <v>1617643.04</v>
      </c>
      <c r="D115" s="6">
        <v>103.41</v>
      </c>
      <c r="E115" s="6">
        <v>101.76779999999999</v>
      </c>
      <c r="F115" s="6">
        <v>6.3E-2</v>
      </c>
      <c r="G115" s="6">
        <v>0.03</v>
      </c>
      <c r="H115" s="6" t="s">
        <v>50</v>
      </c>
      <c r="I115" s="6">
        <v>0.25</v>
      </c>
      <c r="J115" s="6">
        <v>0.25</v>
      </c>
    </row>
    <row r="116" spans="1:10" x14ac:dyDescent="0.2">
      <c r="A116" s="6" t="s">
        <v>582</v>
      </c>
      <c r="B116" s="6">
        <v>1001895.73</v>
      </c>
      <c r="C116" s="6">
        <v>1617621.81</v>
      </c>
      <c r="D116" s="6">
        <v>103.39</v>
      </c>
      <c r="E116" s="6">
        <v>101.5947</v>
      </c>
      <c r="F116" s="6">
        <v>0.16400000000000001</v>
      </c>
      <c r="G116" s="6">
        <v>7.8E-2</v>
      </c>
      <c r="H116" s="6" t="s">
        <v>50</v>
      </c>
      <c r="I116" s="6">
        <v>0.25</v>
      </c>
      <c r="J116" s="6">
        <v>0.25</v>
      </c>
    </row>
    <row r="117" spans="1:10" x14ac:dyDescent="0.2">
      <c r="A117" s="6" t="s">
        <v>584</v>
      </c>
      <c r="B117" s="6">
        <v>1001838.94</v>
      </c>
      <c r="C117" s="6">
        <v>1617583.15</v>
      </c>
      <c r="D117" s="6">
        <v>102.89</v>
      </c>
      <c r="E117" s="6">
        <v>101.1948</v>
      </c>
      <c r="F117" s="6">
        <v>0.247</v>
      </c>
      <c r="G117" s="6">
        <v>0.11799999999999999</v>
      </c>
      <c r="H117" s="6" t="s">
        <v>50</v>
      </c>
      <c r="I117" s="6">
        <v>0.25</v>
      </c>
      <c r="J117" s="6">
        <v>0.25</v>
      </c>
    </row>
    <row r="118" spans="1:10" x14ac:dyDescent="0.2">
      <c r="A118" s="6" t="s">
        <v>568</v>
      </c>
      <c r="B118" s="6">
        <v>1001837.87</v>
      </c>
      <c r="C118" s="6">
        <v>1617582.15</v>
      </c>
      <c r="D118" s="6">
        <v>102.89</v>
      </c>
      <c r="E118" s="6">
        <v>101.4868</v>
      </c>
      <c r="F118" s="6">
        <v>0.27500000000000002</v>
      </c>
      <c r="G118" s="6">
        <v>0.13100000000000001</v>
      </c>
      <c r="H118" s="6" t="s">
        <v>50</v>
      </c>
      <c r="I118" s="6">
        <v>0.25</v>
      </c>
      <c r="J118" s="6">
        <v>0.25</v>
      </c>
    </row>
    <row r="119" spans="1:10" x14ac:dyDescent="0.2">
      <c r="A119" s="6" t="s">
        <v>565</v>
      </c>
      <c r="B119" s="6">
        <v>1001747.42</v>
      </c>
      <c r="C119" s="6">
        <v>1617511.23</v>
      </c>
      <c r="D119" s="6">
        <v>102.48</v>
      </c>
      <c r="E119" s="6">
        <v>100.83580000000001</v>
      </c>
      <c r="F119" s="6">
        <v>0.122</v>
      </c>
      <c r="G119" s="6">
        <v>5.8000000000000003E-2</v>
      </c>
      <c r="H119" s="6" t="s">
        <v>50</v>
      </c>
      <c r="I119" s="6">
        <v>0.25</v>
      </c>
      <c r="J119" s="6">
        <v>0.25</v>
      </c>
    </row>
    <row r="120" spans="1:10" x14ac:dyDescent="0.2">
      <c r="A120" s="6" t="s">
        <v>566</v>
      </c>
      <c r="B120" s="6">
        <v>1001702.3</v>
      </c>
      <c r="C120" s="6">
        <v>1617534.87</v>
      </c>
      <c r="D120" s="6">
        <v>102.18</v>
      </c>
      <c r="E120" s="6">
        <v>100.5304</v>
      </c>
      <c r="F120" s="6">
        <v>1.6E-2</v>
      </c>
      <c r="G120" s="6">
        <v>7.0000000000000001E-3</v>
      </c>
      <c r="H120" s="6" t="s">
        <v>50</v>
      </c>
      <c r="I120" s="6">
        <v>0.25</v>
      </c>
      <c r="J120" s="6">
        <v>0.25</v>
      </c>
    </row>
    <row r="121" spans="1:10" x14ac:dyDescent="0.2">
      <c r="A121" s="6" t="s">
        <v>575</v>
      </c>
      <c r="B121" s="6">
        <v>1001764.6</v>
      </c>
      <c r="C121" s="6">
        <v>1617710.92</v>
      </c>
      <c r="D121" s="6">
        <v>102.7</v>
      </c>
      <c r="E121" s="6">
        <v>101.5968</v>
      </c>
      <c r="F121" s="6">
        <v>0.105</v>
      </c>
      <c r="G121" s="6">
        <v>0.05</v>
      </c>
      <c r="H121" s="6" t="s">
        <v>50</v>
      </c>
      <c r="I121" s="6">
        <v>0.25</v>
      </c>
      <c r="J121" s="6">
        <v>0.25</v>
      </c>
    </row>
    <row r="122" spans="1:10" x14ac:dyDescent="0.2">
      <c r="A122" s="6" t="s">
        <v>576</v>
      </c>
      <c r="B122" s="6">
        <v>1001786.55</v>
      </c>
      <c r="C122" s="6">
        <v>1617672.64</v>
      </c>
      <c r="D122" s="6">
        <v>102.51</v>
      </c>
      <c r="E122" s="6">
        <v>98.9465</v>
      </c>
      <c r="F122" s="6">
        <v>0.19800000000000001</v>
      </c>
      <c r="G122" s="6">
        <v>9.4E-2</v>
      </c>
      <c r="H122" s="6" t="s">
        <v>50</v>
      </c>
      <c r="I122" s="6">
        <v>0.25</v>
      </c>
      <c r="J122" s="6">
        <v>0.25</v>
      </c>
    </row>
    <row r="123" spans="1:10" x14ac:dyDescent="0.2">
      <c r="A123" s="6" t="s">
        <v>572</v>
      </c>
      <c r="B123" s="6">
        <v>1001691.72</v>
      </c>
      <c r="C123" s="6">
        <v>1617669.24</v>
      </c>
      <c r="D123" s="6">
        <v>102.41</v>
      </c>
      <c r="E123" s="6">
        <v>101.3068</v>
      </c>
      <c r="F123" s="6">
        <v>0.191</v>
      </c>
      <c r="G123" s="6">
        <v>9.0999999999999998E-2</v>
      </c>
      <c r="H123" s="6" t="s">
        <v>50</v>
      </c>
      <c r="I123" s="6">
        <v>0.25</v>
      </c>
      <c r="J123" s="6">
        <v>0.25</v>
      </c>
    </row>
    <row r="124" spans="1:10" x14ac:dyDescent="0.2">
      <c r="A124" s="6" t="s">
        <v>573</v>
      </c>
      <c r="B124" s="6">
        <v>1001739.15</v>
      </c>
      <c r="C124" s="6">
        <v>1617604.71</v>
      </c>
      <c r="D124" s="6">
        <v>102.3</v>
      </c>
      <c r="E124" s="6">
        <v>98.838999999999999</v>
      </c>
      <c r="F124" s="6">
        <v>0.182</v>
      </c>
      <c r="G124" s="6">
        <v>8.5999999999999993E-2</v>
      </c>
      <c r="H124" s="6" t="s">
        <v>50</v>
      </c>
      <c r="I124" s="6">
        <v>0.25</v>
      </c>
      <c r="J124" s="6">
        <v>0.25</v>
      </c>
    </row>
    <row r="125" spans="1:10" x14ac:dyDescent="0.2">
      <c r="A125" s="6" t="s">
        <v>570</v>
      </c>
      <c r="B125" s="6">
        <v>1001698.92</v>
      </c>
      <c r="C125" s="6">
        <v>1617540.19</v>
      </c>
      <c r="D125" s="6">
        <v>102.18</v>
      </c>
      <c r="E125" s="6">
        <v>98.741500000000002</v>
      </c>
      <c r="F125" s="6">
        <v>8.7999999999999995E-2</v>
      </c>
      <c r="G125" s="6">
        <v>4.2000000000000003E-2</v>
      </c>
      <c r="H125" s="6" t="s">
        <v>50</v>
      </c>
      <c r="I125" s="6">
        <v>0.25</v>
      </c>
      <c r="J125" s="6">
        <v>0.25</v>
      </c>
    </row>
    <row r="126" spans="1:10" x14ac:dyDescent="0.2">
      <c r="A126" s="6" t="s">
        <v>737</v>
      </c>
      <c r="B126" s="6">
        <v>1001676.47</v>
      </c>
      <c r="C126" s="6">
        <v>1617563.27</v>
      </c>
      <c r="D126" s="6">
        <v>102.33</v>
      </c>
      <c r="E126" s="6">
        <v>98.668480000000002</v>
      </c>
      <c r="F126" s="6">
        <v>1.9E-2</v>
      </c>
      <c r="G126" s="6">
        <v>8.9999999999999993E-3</v>
      </c>
      <c r="H126" s="6" t="s">
        <v>50</v>
      </c>
      <c r="I126" s="6">
        <v>0.25</v>
      </c>
      <c r="J126" s="6">
        <v>0.25</v>
      </c>
    </row>
    <row r="127" spans="1:10" x14ac:dyDescent="0.2">
      <c r="A127" s="6" t="s">
        <v>312</v>
      </c>
      <c r="B127" s="6">
        <v>1001919.31</v>
      </c>
      <c r="C127" s="6">
        <v>1618960.64</v>
      </c>
      <c r="D127" s="6">
        <v>105.73</v>
      </c>
      <c r="E127" s="6">
        <v>104.6268</v>
      </c>
      <c r="F127" s="6">
        <v>0.17599999999999999</v>
      </c>
      <c r="G127" s="6">
        <v>8.4000000000000005E-2</v>
      </c>
      <c r="H127" s="6" t="s">
        <v>50</v>
      </c>
      <c r="I127" s="6">
        <v>0.25</v>
      </c>
      <c r="J127" s="6">
        <v>0.25</v>
      </c>
    </row>
    <row r="128" spans="1:10" x14ac:dyDescent="0.2">
      <c r="A128" s="6" t="s">
        <v>309</v>
      </c>
      <c r="B128" s="6">
        <v>1002161.5</v>
      </c>
      <c r="C128" s="6">
        <v>1619194.08</v>
      </c>
      <c r="D128" s="6">
        <v>105.78</v>
      </c>
      <c r="E128" s="6">
        <v>104.3768</v>
      </c>
      <c r="F128" s="6">
        <v>0.17599999999999999</v>
      </c>
      <c r="G128" s="6">
        <v>8.4000000000000005E-2</v>
      </c>
      <c r="H128" s="6" t="s">
        <v>50</v>
      </c>
      <c r="I128" s="6">
        <v>0.25</v>
      </c>
      <c r="J128" s="6">
        <v>0.25</v>
      </c>
    </row>
    <row r="129" spans="1:10" x14ac:dyDescent="0.2">
      <c r="A129" s="6" t="s">
        <v>314</v>
      </c>
      <c r="B129" s="6">
        <v>1002169.49</v>
      </c>
      <c r="C129" s="6">
        <v>1619418.19</v>
      </c>
      <c r="D129" s="6">
        <v>105.3</v>
      </c>
      <c r="E129" s="6">
        <v>103.97459000000001</v>
      </c>
      <c r="F129" s="6">
        <v>0.192</v>
      </c>
      <c r="G129" s="6">
        <v>9.1999999999999998E-2</v>
      </c>
      <c r="H129" s="6" t="s">
        <v>50</v>
      </c>
      <c r="I129" s="6">
        <v>0.25</v>
      </c>
      <c r="J129" s="6">
        <v>0.25</v>
      </c>
    </row>
    <row r="130" spans="1:10" x14ac:dyDescent="0.2">
      <c r="A130" s="6" t="s">
        <v>318</v>
      </c>
      <c r="B130" s="6">
        <v>1002088.93</v>
      </c>
      <c r="C130" s="6">
        <v>1619421.82</v>
      </c>
      <c r="D130" s="6">
        <v>105.14</v>
      </c>
      <c r="E130" s="6">
        <v>104.0368</v>
      </c>
      <c r="F130" s="6">
        <v>0.124</v>
      </c>
      <c r="G130" s="6">
        <v>5.8999999999999997E-2</v>
      </c>
      <c r="H130" s="6" t="s">
        <v>50</v>
      </c>
      <c r="I130" s="6">
        <v>0.25</v>
      </c>
      <c r="J130" s="6">
        <v>0.25</v>
      </c>
    </row>
    <row r="131" spans="1:10" x14ac:dyDescent="0.2">
      <c r="A131" s="6" t="s">
        <v>316</v>
      </c>
      <c r="B131" s="6">
        <v>1002046.7</v>
      </c>
      <c r="C131" s="6">
        <v>1619304.43</v>
      </c>
      <c r="D131" s="6">
        <v>105.44</v>
      </c>
      <c r="E131" s="6">
        <v>104.2949</v>
      </c>
      <c r="F131" s="6">
        <v>0.17399999999999999</v>
      </c>
      <c r="G131" s="6">
        <v>8.3000000000000004E-2</v>
      </c>
      <c r="H131" s="6" t="s">
        <v>50</v>
      </c>
      <c r="I131" s="6">
        <v>0.25</v>
      </c>
      <c r="J131" s="6">
        <v>0.25</v>
      </c>
    </row>
    <row r="132" spans="1:10" x14ac:dyDescent="0.2">
      <c r="A132" s="6" t="s">
        <v>300</v>
      </c>
      <c r="B132" s="6">
        <v>1002072.19</v>
      </c>
      <c r="C132" s="6">
        <v>1619372.67</v>
      </c>
      <c r="D132" s="6">
        <v>105.377</v>
      </c>
      <c r="E132" s="6">
        <v>103.726</v>
      </c>
      <c r="F132" s="6">
        <v>0.16800000000000001</v>
      </c>
      <c r="G132" s="6">
        <v>0.08</v>
      </c>
      <c r="H132" s="6" t="s">
        <v>50</v>
      </c>
      <c r="I132" s="6">
        <v>0.25</v>
      </c>
      <c r="J132" s="6">
        <v>0.25</v>
      </c>
    </row>
    <row r="133" spans="1:10" x14ac:dyDescent="0.2">
      <c r="A133" s="6" t="s">
        <v>297</v>
      </c>
      <c r="B133" s="6">
        <v>1002088.93</v>
      </c>
      <c r="C133" s="6">
        <v>1619421.82</v>
      </c>
      <c r="D133" s="6">
        <v>105.14</v>
      </c>
      <c r="E133" s="6">
        <v>103.55159999999999</v>
      </c>
      <c r="F133" s="6">
        <v>0.17199999999999999</v>
      </c>
      <c r="G133" s="6">
        <v>8.2000000000000003E-2</v>
      </c>
      <c r="H133" s="6" t="s">
        <v>50</v>
      </c>
      <c r="I133" s="6">
        <v>0.25</v>
      </c>
      <c r="J133" s="6">
        <v>0.25</v>
      </c>
    </row>
    <row r="134" spans="1:10" x14ac:dyDescent="0.2">
      <c r="A134" s="6" t="s">
        <v>298</v>
      </c>
      <c r="B134" s="6">
        <v>1002016.94</v>
      </c>
      <c r="C134" s="6">
        <v>1619424.22</v>
      </c>
      <c r="D134" s="6">
        <v>104.65</v>
      </c>
      <c r="E134" s="6">
        <v>103.17319999999999</v>
      </c>
      <c r="F134" s="6">
        <v>0.08</v>
      </c>
      <c r="G134" s="6">
        <v>3.7999999999999999E-2</v>
      </c>
      <c r="H134" s="6" t="s">
        <v>50</v>
      </c>
      <c r="I134" s="6">
        <v>0.25</v>
      </c>
      <c r="J134" s="6">
        <v>0.25</v>
      </c>
    </row>
    <row r="135" spans="1:10" x14ac:dyDescent="0.2">
      <c r="A135" s="6" t="s">
        <v>301</v>
      </c>
      <c r="B135" s="6">
        <v>1002004.55</v>
      </c>
      <c r="C135" s="6">
        <v>1619393.11</v>
      </c>
      <c r="D135" s="6">
        <v>105.09</v>
      </c>
      <c r="E135" s="6">
        <v>102.997</v>
      </c>
      <c r="F135" s="6">
        <v>0.17699999999999999</v>
      </c>
      <c r="G135" s="6">
        <v>8.4000000000000005E-2</v>
      </c>
      <c r="H135" s="6" t="s">
        <v>50</v>
      </c>
      <c r="I135" s="6">
        <v>0.25</v>
      </c>
      <c r="J135" s="6">
        <v>0.25</v>
      </c>
    </row>
    <row r="136" spans="1:10" x14ac:dyDescent="0.2">
      <c r="A136" s="6" t="s">
        <v>304</v>
      </c>
      <c r="B136" s="6">
        <v>1002090.81</v>
      </c>
      <c r="C136" s="6">
        <v>1619214.8</v>
      </c>
      <c r="D136" s="6">
        <v>105.455</v>
      </c>
      <c r="E136" s="6">
        <v>104.3518</v>
      </c>
      <c r="F136" s="6">
        <v>0.17599999999999999</v>
      </c>
      <c r="G136" s="6">
        <v>8.4000000000000005E-2</v>
      </c>
      <c r="H136" s="6" t="s">
        <v>50</v>
      </c>
      <c r="I136" s="6">
        <v>0.25</v>
      </c>
      <c r="J136" s="6">
        <v>0.25</v>
      </c>
    </row>
    <row r="137" spans="1:10" x14ac:dyDescent="0.2">
      <c r="A137" s="6" t="s">
        <v>320</v>
      </c>
      <c r="B137" s="6">
        <v>1002045.98</v>
      </c>
      <c r="C137" s="6">
        <v>1619305.06</v>
      </c>
      <c r="D137" s="6">
        <v>105.44</v>
      </c>
      <c r="E137" s="6">
        <v>104.0368</v>
      </c>
      <c r="F137" s="6">
        <v>0.17799999999999999</v>
      </c>
      <c r="G137" s="6">
        <v>8.5000000000000006E-2</v>
      </c>
      <c r="H137" s="6" t="s">
        <v>50</v>
      </c>
      <c r="I137" s="6">
        <v>0.25</v>
      </c>
      <c r="J137" s="6">
        <v>0.25</v>
      </c>
    </row>
    <row r="138" spans="1:10" x14ac:dyDescent="0.2">
      <c r="A138" s="6" t="s">
        <v>336</v>
      </c>
      <c r="B138" s="6">
        <v>1001943.49</v>
      </c>
      <c r="C138" s="6">
        <v>1619028.73</v>
      </c>
      <c r="D138" s="6">
        <v>106.01</v>
      </c>
      <c r="E138" s="6">
        <v>104.9068</v>
      </c>
      <c r="F138" s="6">
        <v>0.17399999999999999</v>
      </c>
      <c r="G138" s="6">
        <v>8.3000000000000004E-2</v>
      </c>
      <c r="H138" s="6" t="s">
        <v>50</v>
      </c>
      <c r="I138" s="6">
        <v>0.25</v>
      </c>
      <c r="J138" s="6">
        <v>0.25</v>
      </c>
    </row>
    <row r="139" spans="1:10" x14ac:dyDescent="0.2">
      <c r="A139" s="6" t="s">
        <v>334</v>
      </c>
      <c r="B139" s="6">
        <v>1001994.79</v>
      </c>
      <c r="C139" s="6">
        <v>1619165</v>
      </c>
      <c r="D139" s="6">
        <v>105.69</v>
      </c>
      <c r="E139" s="6">
        <v>104.5868</v>
      </c>
      <c r="F139" s="6">
        <v>0.17799999999999999</v>
      </c>
      <c r="G139" s="6">
        <v>8.5000000000000006E-2</v>
      </c>
      <c r="H139" s="6" t="s">
        <v>50</v>
      </c>
      <c r="I139" s="6">
        <v>0.25</v>
      </c>
      <c r="J139" s="6">
        <v>0.25</v>
      </c>
    </row>
    <row r="140" spans="1:10" x14ac:dyDescent="0.2">
      <c r="A140" s="6" t="s">
        <v>305</v>
      </c>
      <c r="B140" s="6">
        <v>1002020.02</v>
      </c>
      <c r="C140" s="6">
        <v>1619235.32</v>
      </c>
      <c r="D140" s="6">
        <v>104.94</v>
      </c>
      <c r="E140" s="6">
        <v>103.5068</v>
      </c>
      <c r="F140" s="6">
        <v>0.17399999999999999</v>
      </c>
      <c r="G140" s="6">
        <v>8.3000000000000004E-2</v>
      </c>
      <c r="H140" s="6" t="s">
        <v>50</v>
      </c>
      <c r="I140" s="6">
        <v>0.25</v>
      </c>
      <c r="J140" s="6">
        <v>0.25</v>
      </c>
    </row>
    <row r="141" spans="1:10" x14ac:dyDescent="0.2">
      <c r="A141" s="6" t="s">
        <v>340</v>
      </c>
      <c r="B141" s="6">
        <v>1002045.98</v>
      </c>
      <c r="C141" s="6">
        <v>1619305.06</v>
      </c>
      <c r="D141" s="6">
        <v>105.44</v>
      </c>
      <c r="E141" s="6">
        <v>104.3368</v>
      </c>
      <c r="F141" s="6">
        <v>0.17199999999999999</v>
      </c>
      <c r="G141" s="6">
        <v>8.2000000000000003E-2</v>
      </c>
      <c r="H141" s="6" t="s">
        <v>50</v>
      </c>
      <c r="I141" s="6">
        <v>0.25</v>
      </c>
      <c r="J141" s="6">
        <v>0.25</v>
      </c>
    </row>
    <row r="142" spans="1:10" x14ac:dyDescent="0.2">
      <c r="A142" s="6" t="s">
        <v>307</v>
      </c>
      <c r="B142" s="6">
        <v>1001976.64</v>
      </c>
      <c r="C142" s="6">
        <v>1619324.36</v>
      </c>
      <c r="D142" s="6">
        <v>104.87</v>
      </c>
      <c r="E142" s="6">
        <v>102.62869999999999</v>
      </c>
      <c r="F142" s="6">
        <v>0.17599999999999999</v>
      </c>
      <c r="G142" s="6">
        <v>8.4000000000000005E-2</v>
      </c>
      <c r="H142" s="6" t="s">
        <v>50</v>
      </c>
      <c r="I142" s="6">
        <v>0.25</v>
      </c>
      <c r="J142" s="6">
        <v>0.25</v>
      </c>
    </row>
    <row r="143" spans="1:10" x14ac:dyDescent="0.2">
      <c r="A143" s="6" t="s">
        <v>325</v>
      </c>
      <c r="B143" s="6">
        <v>1001950.1</v>
      </c>
      <c r="C143" s="6">
        <v>1619255.98</v>
      </c>
      <c r="D143" s="6">
        <v>104.82</v>
      </c>
      <c r="E143" s="6">
        <v>102.3111</v>
      </c>
      <c r="F143" s="6">
        <v>0.17399999999999999</v>
      </c>
      <c r="G143" s="6">
        <v>8.3000000000000004E-2</v>
      </c>
      <c r="H143" s="6" t="s">
        <v>50</v>
      </c>
      <c r="I143" s="6">
        <v>0.25</v>
      </c>
      <c r="J143" s="6">
        <v>0.25</v>
      </c>
    </row>
    <row r="144" spans="1:10" x14ac:dyDescent="0.2">
      <c r="A144" s="6" t="s">
        <v>322</v>
      </c>
      <c r="B144" s="6">
        <v>1001994.85</v>
      </c>
      <c r="C144" s="6">
        <v>1619165.02</v>
      </c>
      <c r="D144" s="6">
        <v>105.69</v>
      </c>
      <c r="E144" s="6">
        <v>104.5868</v>
      </c>
      <c r="F144" s="6">
        <v>0.17799999999999999</v>
      </c>
      <c r="G144" s="6">
        <v>8.5000000000000006E-2</v>
      </c>
      <c r="H144" s="6" t="s">
        <v>50</v>
      </c>
      <c r="I144" s="6">
        <v>0.25</v>
      </c>
      <c r="J144" s="6">
        <v>0.25</v>
      </c>
    </row>
    <row r="145" spans="1:10" x14ac:dyDescent="0.2">
      <c r="A145" s="6" t="s">
        <v>323</v>
      </c>
      <c r="B145" s="6">
        <v>1001923.76</v>
      </c>
      <c r="C145" s="6">
        <v>1619187.83</v>
      </c>
      <c r="D145" s="6">
        <v>104.72</v>
      </c>
      <c r="E145" s="6">
        <v>102.00839999999999</v>
      </c>
      <c r="F145" s="6">
        <v>0.17399999999999999</v>
      </c>
      <c r="G145" s="6">
        <v>8.3000000000000004E-2</v>
      </c>
      <c r="H145" s="6" t="s">
        <v>50</v>
      </c>
      <c r="I145" s="6">
        <v>0.25</v>
      </c>
      <c r="J145" s="6">
        <v>0.25</v>
      </c>
    </row>
    <row r="146" spans="1:10" x14ac:dyDescent="0.2">
      <c r="A146" s="6" t="s">
        <v>327</v>
      </c>
      <c r="B146" s="6">
        <v>1001873.22</v>
      </c>
      <c r="C146" s="6">
        <v>1619049.58</v>
      </c>
      <c r="D146" s="6">
        <v>105.06</v>
      </c>
      <c r="E146" s="6">
        <v>103.9568</v>
      </c>
      <c r="F146" s="6">
        <v>0.17699999999999999</v>
      </c>
      <c r="G146" s="6">
        <v>8.4000000000000005E-2</v>
      </c>
      <c r="H146" s="6" t="s">
        <v>50</v>
      </c>
      <c r="I146" s="6">
        <v>0.25</v>
      </c>
      <c r="J146" s="6">
        <v>0.25</v>
      </c>
    </row>
    <row r="147" spans="1:10" x14ac:dyDescent="0.2">
      <c r="A147" s="6" t="s">
        <v>328</v>
      </c>
      <c r="B147" s="6">
        <v>1001899.03</v>
      </c>
      <c r="C147" s="6">
        <v>1619119.18</v>
      </c>
      <c r="D147" s="6">
        <v>104.98</v>
      </c>
      <c r="E147" s="6">
        <v>101.764</v>
      </c>
      <c r="F147" s="6">
        <v>0.17599999999999999</v>
      </c>
      <c r="G147" s="6">
        <v>8.4000000000000005E-2</v>
      </c>
      <c r="H147" s="6" t="s">
        <v>50</v>
      </c>
      <c r="I147" s="6">
        <v>0.25</v>
      </c>
      <c r="J147" s="6">
        <v>0.25</v>
      </c>
    </row>
    <row r="148" spans="1:10" x14ac:dyDescent="0.2">
      <c r="A148" s="6" t="s">
        <v>331</v>
      </c>
      <c r="B148" s="6">
        <v>1001994.75</v>
      </c>
      <c r="C148" s="6">
        <v>1619165.01</v>
      </c>
      <c r="D148" s="6">
        <v>105.69</v>
      </c>
      <c r="E148" s="6">
        <v>104.5868</v>
      </c>
      <c r="F148" s="6">
        <v>0.17299999999999999</v>
      </c>
      <c r="G148" s="6">
        <v>8.2000000000000003E-2</v>
      </c>
      <c r="H148" s="6" t="s">
        <v>50</v>
      </c>
      <c r="I148" s="6">
        <v>0.25</v>
      </c>
      <c r="J148" s="6">
        <v>0.25</v>
      </c>
    </row>
    <row r="149" spans="1:10" x14ac:dyDescent="0.2">
      <c r="A149" s="6" t="s">
        <v>332</v>
      </c>
      <c r="B149" s="6">
        <v>1001969.05</v>
      </c>
      <c r="C149" s="6">
        <v>1619097.21</v>
      </c>
      <c r="D149" s="6">
        <v>105.91</v>
      </c>
      <c r="E149" s="6">
        <v>101.5347</v>
      </c>
      <c r="F149" s="6">
        <v>0.17699999999999999</v>
      </c>
      <c r="G149" s="6">
        <v>8.4000000000000005E-2</v>
      </c>
      <c r="H149" s="6" t="s">
        <v>50</v>
      </c>
      <c r="I149" s="6">
        <v>0.25</v>
      </c>
      <c r="J149" s="6">
        <v>0.25</v>
      </c>
    </row>
    <row r="150" spans="1:10" x14ac:dyDescent="0.2">
      <c r="A150" s="6" t="s">
        <v>310</v>
      </c>
      <c r="B150" s="6">
        <v>1002090.81</v>
      </c>
      <c r="C150" s="6">
        <v>1619214.8</v>
      </c>
      <c r="D150" s="6">
        <v>105.45</v>
      </c>
      <c r="E150" s="6">
        <v>103.9499</v>
      </c>
      <c r="F150" s="6">
        <v>0.17399999999999999</v>
      </c>
      <c r="G150" s="6">
        <v>8.3000000000000004E-2</v>
      </c>
      <c r="H150" s="6" t="s">
        <v>50</v>
      </c>
      <c r="I150" s="6">
        <v>0.25</v>
      </c>
      <c r="J150" s="6">
        <v>0.25</v>
      </c>
    </row>
    <row r="151" spans="1:10" x14ac:dyDescent="0.2">
      <c r="A151" s="6" t="s">
        <v>264</v>
      </c>
      <c r="B151" s="6">
        <v>1001994.76</v>
      </c>
      <c r="C151" s="6">
        <v>1619165.09</v>
      </c>
      <c r="D151" s="6">
        <v>105.69</v>
      </c>
      <c r="E151" s="6">
        <v>104.5868</v>
      </c>
      <c r="F151" s="6">
        <v>0.17399999999999999</v>
      </c>
      <c r="G151" s="6">
        <v>8.3000000000000004E-2</v>
      </c>
      <c r="H151" s="6" t="s">
        <v>50</v>
      </c>
      <c r="I151" s="6">
        <v>0.25</v>
      </c>
      <c r="J151" s="6">
        <v>0.25</v>
      </c>
    </row>
    <row r="152" spans="1:10" x14ac:dyDescent="0.2">
      <c r="A152" s="6" t="s">
        <v>261</v>
      </c>
      <c r="B152" s="6">
        <v>1002065.55</v>
      </c>
      <c r="C152" s="6">
        <v>1619146.4</v>
      </c>
      <c r="D152" s="6">
        <v>105.32</v>
      </c>
      <c r="E152" s="6">
        <v>103.5257</v>
      </c>
      <c r="F152" s="6">
        <v>0.17399999999999999</v>
      </c>
      <c r="G152" s="6">
        <v>8.3000000000000004E-2</v>
      </c>
      <c r="H152" s="6" t="s">
        <v>50</v>
      </c>
      <c r="I152" s="6">
        <v>0.25</v>
      </c>
      <c r="J152" s="6">
        <v>0.25</v>
      </c>
    </row>
    <row r="153" spans="1:10" x14ac:dyDescent="0.2">
      <c r="A153" s="6" t="s">
        <v>266</v>
      </c>
      <c r="B153" s="6">
        <v>1002085.51</v>
      </c>
      <c r="C153" s="6">
        <v>1618988.98</v>
      </c>
      <c r="D153" s="6">
        <v>104.92</v>
      </c>
      <c r="E153" s="6">
        <v>103.8168</v>
      </c>
      <c r="F153" s="6">
        <v>0.17699999999999999</v>
      </c>
      <c r="G153" s="6">
        <v>8.4000000000000005E-2</v>
      </c>
      <c r="H153" s="6" t="s">
        <v>50</v>
      </c>
      <c r="I153" s="6">
        <v>0.25</v>
      </c>
      <c r="J153" s="6">
        <v>0.25</v>
      </c>
    </row>
    <row r="154" spans="1:10" x14ac:dyDescent="0.2">
      <c r="A154" s="6" t="s">
        <v>262</v>
      </c>
      <c r="B154" s="6">
        <v>1002040.33</v>
      </c>
      <c r="C154" s="6">
        <v>1619077.94</v>
      </c>
      <c r="D154" s="6">
        <v>105.01</v>
      </c>
      <c r="E154" s="6">
        <v>101.1866</v>
      </c>
      <c r="F154" s="6">
        <v>0.17599999999999999</v>
      </c>
      <c r="G154" s="6">
        <v>8.4000000000000005E-2</v>
      </c>
      <c r="H154" s="6" t="s">
        <v>50</v>
      </c>
      <c r="I154" s="6">
        <v>0.25</v>
      </c>
      <c r="J154" s="6">
        <v>0.25</v>
      </c>
    </row>
    <row r="155" spans="1:10" x14ac:dyDescent="0.2">
      <c r="A155" s="6" t="s">
        <v>271</v>
      </c>
      <c r="B155" s="6">
        <v>1001942.24</v>
      </c>
      <c r="C155" s="6">
        <v>1619029.33</v>
      </c>
      <c r="D155" s="6">
        <v>106.01</v>
      </c>
      <c r="E155" s="6">
        <v>104.9068</v>
      </c>
      <c r="F155" s="6">
        <v>0.17899999999999999</v>
      </c>
      <c r="G155" s="6">
        <v>8.5000000000000006E-2</v>
      </c>
      <c r="H155" s="6" t="s">
        <v>50</v>
      </c>
      <c r="I155" s="6">
        <v>0.25</v>
      </c>
      <c r="J155" s="6">
        <v>0.25</v>
      </c>
    </row>
    <row r="156" spans="1:10" x14ac:dyDescent="0.2">
      <c r="A156" s="6" t="s">
        <v>267</v>
      </c>
      <c r="B156" s="6">
        <v>1002014.32</v>
      </c>
      <c r="C156" s="6">
        <v>1619009.22</v>
      </c>
      <c r="D156" s="6">
        <v>104.72</v>
      </c>
      <c r="E156" s="6">
        <v>100.992</v>
      </c>
      <c r="F156" s="6">
        <v>0.17399999999999999</v>
      </c>
      <c r="G156" s="6">
        <v>8.3000000000000004E-2</v>
      </c>
      <c r="H156" s="6" t="s">
        <v>50</v>
      </c>
      <c r="I156" s="6">
        <v>0.25</v>
      </c>
      <c r="J156" s="6">
        <v>0.25</v>
      </c>
    </row>
    <row r="157" spans="1:10" x14ac:dyDescent="0.2">
      <c r="A157" s="6" t="s">
        <v>269</v>
      </c>
      <c r="B157" s="6">
        <v>1002034.59</v>
      </c>
      <c r="C157" s="6">
        <v>1618851.51</v>
      </c>
      <c r="D157" s="6">
        <v>104.72</v>
      </c>
      <c r="E157" s="6">
        <v>103.6168</v>
      </c>
      <c r="F157" s="6">
        <v>0.17399999999999999</v>
      </c>
      <c r="G157" s="6">
        <v>8.3000000000000004E-2</v>
      </c>
      <c r="H157" s="6" t="s">
        <v>50</v>
      </c>
      <c r="I157" s="6">
        <v>0.25</v>
      </c>
      <c r="J157" s="6">
        <v>0.25</v>
      </c>
    </row>
    <row r="158" spans="1:10" x14ac:dyDescent="0.2">
      <c r="A158" s="6" t="s">
        <v>250</v>
      </c>
      <c r="B158" s="6">
        <v>1002059.87</v>
      </c>
      <c r="C158" s="6">
        <v>1618920.29</v>
      </c>
      <c r="D158" s="6">
        <v>104.8</v>
      </c>
      <c r="E158" s="6">
        <v>103.6968</v>
      </c>
      <c r="F158" s="6">
        <v>0.17299999999999999</v>
      </c>
      <c r="G158" s="6">
        <v>8.2000000000000003E-2</v>
      </c>
      <c r="H158" s="6" t="s">
        <v>50</v>
      </c>
      <c r="I158" s="6">
        <v>0.25</v>
      </c>
      <c r="J158" s="6">
        <v>0.25</v>
      </c>
    </row>
    <row r="159" spans="1:10" x14ac:dyDescent="0.2">
      <c r="A159" s="6" t="s">
        <v>251</v>
      </c>
      <c r="B159" s="6">
        <v>1001990.15</v>
      </c>
      <c r="C159" s="6">
        <v>1618940.54</v>
      </c>
      <c r="D159" s="6">
        <v>104.65</v>
      </c>
      <c r="E159" s="6">
        <v>100.8099</v>
      </c>
      <c r="F159" s="6">
        <v>0.17399999999999999</v>
      </c>
      <c r="G159" s="6">
        <v>8.3000000000000004E-2</v>
      </c>
      <c r="H159" s="6" t="s">
        <v>50</v>
      </c>
      <c r="I159" s="6">
        <v>0.25</v>
      </c>
      <c r="J159" s="6">
        <v>0.25</v>
      </c>
    </row>
    <row r="160" spans="1:10" x14ac:dyDescent="0.2">
      <c r="A160" s="6" t="s">
        <v>247</v>
      </c>
      <c r="B160" s="6">
        <v>1001893.92</v>
      </c>
      <c r="C160" s="6">
        <v>1618892.35</v>
      </c>
      <c r="D160" s="6">
        <v>104.47</v>
      </c>
      <c r="E160" s="6">
        <v>103.3668</v>
      </c>
      <c r="F160" s="6">
        <v>0.17599999999999999</v>
      </c>
      <c r="G160" s="6">
        <v>8.4000000000000005E-2</v>
      </c>
      <c r="H160" s="6" t="s">
        <v>50</v>
      </c>
      <c r="I160" s="6">
        <v>0.25</v>
      </c>
      <c r="J160" s="6">
        <v>0.25</v>
      </c>
    </row>
    <row r="161" spans="1:10" x14ac:dyDescent="0.2">
      <c r="A161" s="6" t="s">
        <v>248</v>
      </c>
      <c r="B161" s="6">
        <v>1001964.36</v>
      </c>
      <c r="C161" s="6">
        <v>1618871.99</v>
      </c>
      <c r="D161" s="6">
        <v>104.61</v>
      </c>
      <c r="E161" s="6">
        <v>100.6345</v>
      </c>
      <c r="F161" s="6">
        <v>0.17199999999999999</v>
      </c>
      <c r="G161" s="6">
        <v>8.2000000000000003E-2</v>
      </c>
      <c r="H161" s="6" t="s">
        <v>50</v>
      </c>
      <c r="I161" s="6">
        <v>0.25</v>
      </c>
      <c r="J161" s="6">
        <v>0.25</v>
      </c>
    </row>
    <row r="162" spans="1:10" x14ac:dyDescent="0.2">
      <c r="A162" s="6" t="s">
        <v>253</v>
      </c>
      <c r="B162" s="6">
        <v>1002162.66</v>
      </c>
      <c r="C162" s="6">
        <v>1619193.37</v>
      </c>
      <c r="D162" s="6">
        <v>105.78</v>
      </c>
      <c r="E162" s="6">
        <v>104.3768</v>
      </c>
      <c r="F162" s="6">
        <v>0.18</v>
      </c>
      <c r="G162" s="6">
        <v>8.5999999999999993E-2</v>
      </c>
      <c r="H162" s="6" t="s">
        <v>50</v>
      </c>
      <c r="I162" s="6">
        <v>0.25</v>
      </c>
      <c r="J162" s="6">
        <v>0.25</v>
      </c>
    </row>
    <row r="163" spans="1:10" x14ac:dyDescent="0.2">
      <c r="A163" s="6" t="s">
        <v>258</v>
      </c>
      <c r="B163" s="6">
        <v>1002332.14</v>
      </c>
      <c r="C163" s="6">
        <v>1619214.92</v>
      </c>
      <c r="D163" s="6">
        <v>106.01</v>
      </c>
      <c r="E163" s="6">
        <v>104.60680000000001</v>
      </c>
      <c r="F163" s="6">
        <v>0.17199999999999999</v>
      </c>
      <c r="G163" s="6">
        <v>8.2000000000000003E-2</v>
      </c>
      <c r="H163" s="6" t="s">
        <v>50</v>
      </c>
      <c r="I163" s="6">
        <v>0.25</v>
      </c>
      <c r="J163" s="6">
        <v>0.25</v>
      </c>
    </row>
    <row r="164" spans="1:10" x14ac:dyDescent="0.2">
      <c r="A164" s="6" t="s">
        <v>256</v>
      </c>
      <c r="B164" s="6">
        <v>1002299.72</v>
      </c>
      <c r="C164" s="6">
        <v>1619154.16</v>
      </c>
      <c r="D164" s="6">
        <v>106.08</v>
      </c>
      <c r="E164" s="6">
        <v>104.9768</v>
      </c>
      <c r="F164" s="6">
        <v>0.16</v>
      </c>
      <c r="G164" s="6">
        <v>7.5999999999999998E-2</v>
      </c>
      <c r="H164" s="6" t="s">
        <v>50</v>
      </c>
      <c r="I164" s="6">
        <v>0.25</v>
      </c>
      <c r="J164" s="6">
        <v>0.25</v>
      </c>
    </row>
    <row r="165" spans="1:10" x14ac:dyDescent="0.2">
      <c r="A165" s="6" t="s">
        <v>259</v>
      </c>
      <c r="B165" s="6">
        <v>1002262.96</v>
      </c>
      <c r="C165" s="6">
        <v>1619235.02</v>
      </c>
      <c r="D165" s="6">
        <v>106.06</v>
      </c>
      <c r="E165" s="6">
        <v>104.188</v>
      </c>
      <c r="F165" s="6">
        <v>0.16500000000000001</v>
      </c>
      <c r="G165" s="6">
        <v>7.8E-2</v>
      </c>
      <c r="H165" s="6" t="s">
        <v>50</v>
      </c>
      <c r="I165" s="6">
        <v>0.25</v>
      </c>
      <c r="J165" s="6">
        <v>0.25</v>
      </c>
    </row>
    <row r="166" spans="1:10" x14ac:dyDescent="0.2">
      <c r="A166" s="6" t="s">
        <v>254</v>
      </c>
      <c r="B166" s="6">
        <v>1002235.3</v>
      </c>
      <c r="C166" s="6">
        <v>1619172.03</v>
      </c>
      <c r="D166" s="6">
        <v>105.63</v>
      </c>
      <c r="E166" s="6">
        <v>103.7854</v>
      </c>
      <c r="F166" s="6">
        <v>0.17599999999999999</v>
      </c>
      <c r="G166" s="6">
        <v>8.4000000000000005E-2</v>
      </c>
      <c r="H166" s="6" t="s">
        <v>50</v>
      </c>
      <c r="I166" s="6">
        <v>0.25</v>
      </c>
      <c r="J166" s="6">
        <v>0.25</v>
      </c>
    </row>
    <row r="167" spans="1:10" x14ac:dyDescent="0.2">
      <c r="A167" s="6" t="s">
        <v>285</v>
      </c>
      <c r="B167" s="6">
        <v>1002262.96</v>
      </c>
      <c r="C167" s="6">
        <v>1619235.02</v>
      </c>
      <c r="D167" s="6">
        <v>106.06</v>
      </c>
      <c r="E167" s="6">
        <v>104.6568</v>
      </c>
      <c r="F167" s="6">
        <v>0.19</v>
      </c>
      <c r="G167" s="6">
        <v>0.09</v>
      </c>
      <c r="H167" s="6" t="s">
        <v>50</v>
      </c>
      <c r="I167" s="6">
        <v>0.25</v>
      </c>
      <c r="J167" s="6">
        <v>0.25</v>
      </c>
    </row>
    <row r="168" spans="1:10" x14ac:dyDescent="0.2">
      <c r="A168" s="6" t="s">
        <v>290</v>
      </c>
      <c r="B168" s="6">
        <v>1002040.28</v>
      </c>
      <c r="C168" s="6">
        <v>1619077.82</v>
      </c>
      <c r="D168" s="6">
        <v>105.01</v>
      </c>
      <c r="E168" s="6">
        <v>103.9068</v>
      </c>
      <c r="F168" s="6">
        <v>0.17799999999999999</v>
      </c>
      <c r="G168" s="6">
        <v>8.5000000000000006E-2</v>
      </c>
      <c r="H168" s="6" t="s">
        <v>50</v>
      </c>
      <c r="I168" s="6">
        <v>0.25</v>
      </c>
      <c r="J168" s="6">
        <v>0.25</v>
      </c>
    </row>
    <row r="169" spans="1:10" x14ac:dyDescent="0.2">
      <c r="A169" s="6" t="s">
        <v>295</v>
      </c>
      <c r="B169" s="6">
        <v>1001943.49</v>
      </c>
      <c r="C169" s="6">
        <v>1619028.73</v>
      </c>
      <c r="D169" s="6">
        <v>106.01</v>
      </c>
      <c r="E169" s="6">
        <v>104.9068</v>
      </c>
      <c r="F169" s="6">
        <v>0.17599999999999999</v>
      </c>
      <c r="G169" s="6">
        <v>8.4000000000000005E-2</v>
      </c>
      <c r="H169" s="6" t="s">
        <v>50</v>
      </c>
      <c r="I169" s="6">
        <v>0.25</v>
      </c>
      <c r="J169" s="6">
        <v>0.25</v>
      </c>
    </row>
    <row r="170" spans="1:10" x14ac:dyDescent="0.2">
      <c r="A170" s="6" t="s">
        <v>293</v>
      </c>
      <c r="B170" s="6">
        <v>1001873.22</v>
      </c>
      <c r="C170" s="6">
        <v>1619049.58</v>
      </c>
      <c r="D170" s="6">
        <v>105.06</v>
      </c>
      <c r="E170" s="6">
        <v>103.9268</v>
      </c>
      <c r="F170" s="6">
        <v>9.8000000000000004E-2</v>
      </c>
      <c r="G170" s="6">
        <v>4.7E-2</v>
      </c>
      <c r="H170" s="6" t="s">
        <v>50</v>
      </c>
      <c r="I170" s="6">
        <v>0.25</v>
      </c>
      <c r="J170" s="6">
        <v>0.25</v>
      </c>
    </row>
    <row r="171" spans="1:10" x14ac:dyDescent="0.2">
      <c r="A171" s="6" t="s">
        <v>277</v>
      </c>
      <c r="B171" s="6">
        <v>1001860.87</v>
      </c>
      <c r="C171" s="6">
        <v>1619010.54</v>
      </c>
      <c r="D171" s="6">
        <v>104.9</v>
      </c>
      <c r="E171" s="6">
        <v>103.6754</v>
      </c>
      <c r="F171" s="6">
        <v>0.03</v>
      </c>
      <c r="G171" s="6">
        <v>1.4E-2</v>
      </c>
      <c r="H171" s="6" t="s">
        <v>50</v>
      </c>
      <c r="I171" s="6">
        <v>0.25</v>
      </c>
      <c r="J171" s="6">
        <v>0.25</v>
      </c>
    </row>
    <row r="172" spans="1:10" x14ac:dyDescent="0.2">
      <c r="A172" s="6" t="s">
        <v>274</v>
      </c>
      <c r="B172" s="6">
        <v>1001864.12</v>
      </c>
      <c r="C172" s="6">
        <v>1618998.27</v>
      </c>
      <c r="D172" s="6">
        <v>104.96</v>
      </c>
      <c r="E172" s="6">
        <v>103.5779</v>
      </c>
      <c r="F172" s="6">
        <v>5.0999999999999997E-2</v>
      </c>
      <c r="G172" s="6">
        <v>2.4E-2</v>
      </c>
      <c r="H172" s="6" t="s">
        <v>50</v>
      </c>
      <c r="I172" s="6">
        <v>0.25</v>
      </c>
      <c r="J172" s="6">
        <v>0.25</v>
      </c>
    </row>
    <row r="173" spans="1:10" x14ac:dyDescent="0.2">
      <c r="A173" s="6" t="s">
        <v>275</v>
      </c>
      <c r="B173" s="6">
        <v>1001866.93</v>
      </c>
      <c r="C173" s="6">
        <v>1618976.87</v>
      </c>
      <c r="D173" s="6">
        <v>104.99</v>
      </c>
      <c r="E173" s="6">
        <v>103.4318</v>
      </c>
      <c r="F173" s="6">
        <v>0.13100000000000001</v>
      </c>
      <c r="G173" s="6">
        <v>6.3E-2</v>
      </c>
      <c r="H173" s="6" t="s">
        <v>50</v>
      </c>
      <c r="I173" s="6">
        <v>0.25</v>
      </c>
      <c r="J173" s="6">
        <v>0.25</v>
      </c>
    </row>
    <row r="174" spans="1:10" x14ac:dyDescent="0.2">
      <c r="A174" s="6" t="s">
        <v>283</v>
      </c>
      <c r="B174" s="6">
        <v>1001943.49</v>
      </c>
      <c r="C174" s="6">
        <v>1619028.73</v>
      </c>
      <c r="D174" s="6">
        <v>106.01</v>
      </c>
      <c r="E174" s="6">
        <v>104.9068</v>
      </c>
      <c r="F174" s="6">
        <v>0.17299999999999999</v>
      </c>
      <c r="G174" s="6">
        <v>8.2000000000000003E-2</v>
      </c>
      <c r="H174" s="6" t="s">
        <v>50</v>
      </c>
      <c r="I174" s="6">
        <v>0.25</v>
      </c>
      <c r="J174" s="6">
        <v>0.25</v>
      </c>
    </row>
    <row r="175" spans="1:10" x14ac:dyDescent="0.2">
      <c r="A175" s="6" t="s">
        <v>279</v>
      </c>
      <c r="B175" s="6">
        <v>1001919.31</v>
      </c>
      <c r="C175" s="6">
        <v>1618960.64</v>
      </c>
      <c r="D175" s="6">
        <v>105.73</v>
      </c>
      <c r="E175" s="6">
        <v>103.1048</v>
      </c>
      <c r="F175" s="6">
        <v>0.17399999999999999</v>
      </c>
      <c r="G175" s="6">
        <v>8.3000000000000004E-2</v>
      </c>
      <c r="H175" s="6" t="s">
        <v>50</v>
      </c>
      <c r="I175" s="6">
        <v>0.25</v>
      </c>
      <c r="J175" s="6">
        <v>0.25</v>
      </c>
    </row>
    <row r="176" spans="1:10" x14ac:dyDescent="0.2">
      <c r="A176" s="6" t="s">
        <v>281</v>
      </c>
      <c r="B176" s="6">
        <v>1001893.92</v>
      </c>
      <c r="C176" s="6">
        <v>1618892.35</v>
      </c>
      <c r="D176" s="6">
        <v>104.47</v>
      </c>
      <c r="E176" s="6">
        <v>102.6806</v>
      </c>
      <c r="F176" s="6">
        <v>0.13300000000000001</v>
      </c>
      <c r="G176" s="6">
        <v>6.3E-2</v>
      </c>
      <c r="H176" s="6" t="s">
        <v>50</v>
      </c>
      <c r="I176" s="6">
        <v>0.25</v>
      </c>
      <c r="J176" s="6">
        <v>0.25</v>
      </c>
    </row>
    <row r="177" spans="1:10" x14ac:dyDescent="0.2">
      <c r="A177" s="6" t="s">
        <v>342</v>
      </c>
      <c r="B177" s="6">
        <v>1001871.64</v>
      </c>
      <c r="C177" s="6">
        <v>1618841.69</v>
      </c>
      <c r="D177" s="6">
        <v>104.88</v>
      </c>
      <c r="E177" s="6">
        <v>102.3509</v>
      </c>
      <c r="F177" s="6">
        <v>4.4999999999999998E-2</v>
      </c>
      <c r="G177" s="6">
        <v>2.1999999999999999E-2</v>
      </c>
      <c r="H177" s="6" t="s">
        <v>50</v>
      </c>
      <c r="I177" s="6">
        <v>0.25</v>
      </c>
      <c r="J177" s="6">
        <v>0.25</v>
      </c>
    </row>
    <row r="178" spans="1:10" x14ac:dyDescent="0.2">
      <c r="A178" s="6" t="s">
        <v>397</v>
      </c>
      <c r="B178" s="6">
        <v>1001870.21</v>
      </c>
      <c r="C178" s="6">
        <v>1618822.96</v>
      </c>
      <c r="D178" s="6">
        <v>105.45</v>
      </c>
      <c r="E178" s="6">
        <v>102.2183</v>
      </c>
      <c r="F178" s="6">
        <v>0.17399999999999999</v>
      </c>
      <c r="G178" s="6">
        <v>8.3000000000000004E-2</v>
      </c>
      <c r="H178" s="6" t="s">
        <v>50</v>
      </c>
      <c r="I178" s="6">
        <v>0.25</v>
      </c>
      <c r="J178" s="6">
        <v>0.25</v>
      </c>
    </row>
    <row r="179" spans="1:10" x14ac:dyDescent="0.2">
      <c r="A179" s="6" t="s">
        <v>401</v>
      </c>
      <c r="B179" s="6">
        <v>1002130.6</v>
      </c>
      <c r="C179" s="6">
        <v>1618902.05</v>
      </c>
      <c r="D179" s="6">
        <v>104.98</v>
      </c>
      <c r="E179" s="6">
        <v>103.8768</v>
      </c>
      <c r="F179" s="6">
        <v>0.17399999999999999</v>
      </c>
      <c r="G179" s="6">
        <v>8.3000000000000004E-2</v>
      </c>
      <c r="H179" s="6" t="s">
        <v>50</v>
      </c>
      <c r="I179" s="6">
        <v>0.25</v>
      </c>
      <c r="J179" s="6">
        <v>0.25</v>
      </c>
    </row>
    <row r="180" spans="1:10" x14ac:dyDescent="0.2">
      <c r="A180" s="6" t="s">
        <v>286</v>
      </c>
      <c r="B180" s="6">
        <v>1002187.37</v>
      </c>
      <c r="C180" s="6">
        <v>1619260.19</v>
      </c>
      <c r="D180" s="6">
        <v>105.74</v>
      </c>
      <c r="E180" s="6">
        <v>104.19750000000001</v>
      </c>
      <c r="F180" s="6">
        <v>0.17</v>
      </c>
      <c r="G180" s="6">
        <v>8.1000000000000003E-2</v>
      </c>
      <c r="H180" s="6" t="s">
        <v>50</v>
      </c>
      <c r="I180" s="6">
        <v>0.25</v>
      </c>
      <c r="J180" s="6">
        <v>0.25</v>
      </c>
    </row>
    <row r="181" spans="1:10" x14ac:dyDescent="0.2">
      <c r="A181" s="6" t="s">
        <v>404</v>
      </c>
      <c r="B181" s="6">
        <v>1002155.56</v>
      </c>
      <c r="C181" s="6">
        <v>1618969.24</v>
      </c>
      <c r="D181" s="6">
        <v>105.21</v>
      </c>
      <c r="E181" s="6">
        <v>103.8068</v>
      </c>
      <c r="F181" s="6">
        <v>0.17399999999999999</v>
      </c>
      <c r="G181" s="6">
        <v>8.3000000000000004E-2</v>
      </c>
      <c r="H181" s="6" t="s">
        <v>50</v>
      </c>
      <c r="I181" s="6">
        <v>0.25</v>
      </c>
      <c r="J181" s="6">
        <v>0.25</v>
      </c>
    </row>
    <row r="182" spans="1:10" x14ac:dyDescent="0.2">
      <c r="A182" s="6" t="s">
        <v>389</v>
      </c>
      <c r="B182" s="6">
        <v>1002221.92</v>
      </c>
      <c r="C182" s="6">
        <v>1619025.97</v>
      </c>
      <c r="D182" s="6">
        <v>105.12</v>
      </c>
      <c r="E182" s="6">
        <v>104.0168</v>
      </c>
      <c r="F182" s="6">
        <v>9.7000000000000003E-2</v>
      </c>
      <c r="G182" s="6">
        <v>4.5999999999999999E-2</v>
      </c>
      <c r="H182" s="6" t="s">
        <v>50</v>
      </c>
      <c r="I182" s="6">
        <v>0.25</v>
      </c>
      <c r="J182" s="6">
        <v>0.25</v>
      </c>
    </row>
    <row r="183" spans="1:10" x14ac:dyDescent="0.2">
      <c r="A183" s="6" t="s">
        <v>386</v>
      </c>
      <c r="B183" s="6">
        <v>1002208.26</v>
      </c>
      <c r="C183" s="6">
        <v>1619103.67</v>
      </c>
      <c r="D183" s="6">
        <v>105.34</v>
      </c>
      <c r="E183" s="6">
        <v>104.2368</v>
      </c>
      <c r="F183" s="6">
        <v>0.18</v>
      </c>
      <c r="G183" s="6">
        <v>8.5999999999999993E-2</v>
      </c>
      <c r="H183" s="6" t="s">
        <v>50</v>
      </c>
      <c r="I183" s="6">
        <v>0.25</v>
      </c>
      <c r="J183" s="6">
        <v>0.25</v>
      </c>
    </row>
    <row r="184" spans="1:10" x14ac:dyDescent="0.2">
      <c r="A184" s="6" t="s">
        <v>288</v>
      </c>
      <c r="B184" s="6">
        <v>1002208.26</v>
      </c>
      <c r="C184" s="6">
        <v>1619103.67</v>
      </c>
      <c r="D184" s="6">
        <v>105.34</v>
      </c>
      <c r="E184" s="6">
        <v>103.35850000000001</v>
      </c>
      <c r="F184" s="6">
        <v>0.17100000000000001</v>
      </c>
      <c r="G184" s="6">
        <v>8.1000000000000003E-2</v>
      </c>
      <c r="H184" s="6" t="s">
        <v>50</v>
      </c>
      <c r="I184" s="6">
        <v>0.25</v>
      </c>
      <c r="J184" s="6">
        <v>0.25</v>
      </c>
    </row>
    <row r="185" spans="1:10" x14ac:dyDescent="0.2">
      <c r="A185" s="6" t="s">
        <v>395</v>
      </c>
      <c r="B185" s="6">
        <v>1002065.55</v>
      </c>
      <c r="C185" s="6">
        <v>1619146.4</v>
      </c>
      <c r="D185" s="6">
        <v>105.32</v>
      </c>
      <c r="E185" s="6">
        <v>104.21680000000001</v>
      </c>
      <c r="F185" s="6">
        <v>0.17599999999999999</v>
      </c>
      <c r="G185" s="6">
        <v>8.4000000000000005E-2</v>
      </c>
      <c r="H185" s="6" t="s">
        <v>50</v>
      </c>
      <c r="I185" s="6">
        <v>0.25</v>
      </c>
      <c r="J185" s="6">
        <v>0.25</v>
      </c>
    </row>
    <row r="186" spans="1:10" x14ac:dyDescent="0.2">
      <c r="A186" s="6" t="s">
        <v>393</v>
      </c>
      <c r="B186" s="6">
        <v>1002161.5</v>
      </c>
      <c r="C186" s="6">
        <v>1619194.08</v>
      </c>
      <c r="D186" s="6">
        <v>105.782</v>
      </c>
      <c r="E186" s="6">
        <v>103.7841</v>
      </c>
      <c r="F186" s="6">
        <v>0.17599999999999999</v>
      </c>
      <c r="G186" s="6">
        <v>8.4000000000000005E-2</v>
      </c>
      <c r="H186" s="6" t="s">
        <v>50</v>
      </c>
      <c r="I186" s="6">
        <v>0.25</v>
      </c>
      <c r="J186" s="6">
        <v>0.25</v>
      </c>
    </row>
    <row r="187" spans="1:10" x14ac:dyDescent="0.2">
      <c r="A187" s="6" t="s">
        <v>387</v>
      </c>
      <c r="B187" s="6">
        <v>1002135.87</v>
      </c>
      <c r="C187" s="6">
        <v>1619125.15</v>
      </c>
      <c r="D187" s="6">
        <v>105.31</v>
      </c>
      <c r="E187" s="6">
        <v>103.3545</v>
      </c>
      <c r="F187" s="6">
        <v>0.17399999999999999</v>
      </c>
      <c r="G187" s="6">
        <v>8.3000000000000004E-2</v>
      </c>
      <c r="H187" s="6" t="s">
        <v>50</v>
      </c>
      <c r="I187" s="6">
        <v>0.25</v>
      </c>
      <c r="J187" s="6">
        <v>0.25</v>
      </c>
    </row>
    <row r="188" spans="1:10" x14ac:dyDescent="0.2">
      <c r="A188" s="6" t="s">
        <v>390</v>
      </c>
      <c r="B188" s="6">
        <v>1002182.85</v>
      </c>
      <c r="C188" s="6">
        <v>1619036.95</v>
      </c>
      <c r="D188" s="6">
        <v>105.07</v>
      </c>
      <c r="E188" s="6">
        <v>102.94240000000001</v>
      </c>
      <c r="F188" s="6">
        <v>0.17599999999999999</v>
      </c>
      <c r="G188" s="6">
        <v>8.4000000000000005E-2</v>
      </c>
      <c r="H188" s="6" t="s">
        <v>50</v>
      </c>
      <c r="I188" s="6">
        <v>0.25</v>
      </c>
      <c r="J188" s="6">
        <v>0.25</v>
      </c>
    </row>
    <row r="189" spans="1:10" x14ac:dyDescent="0.2">
      <c r="A189" s="6" t="s">
        <v>291</v>
      </c>
      <c r="B189" s="6">
        <v>1002111.86</v>
      </c>
      <c r="C189" s="6">
        <v>1619056.3</v>
      </c>
      <c r="D189" s="6">
        <v>104.95</v>
      </c>
      <c r="E189" s="6">
        <v>102.5155</v>
      </c>
      <c r="F189" s="6">
        <v>0.17299999999999999</v>
      </c>
      <c r="G189" s="6">
        <v>8.2000000000000003E-2</v>
      </c>
      <c r="H189" s="6" t="s">
        <v>50</v>
      </c>
      <c r="I189" s="6">
        <v>0.25</v>
      </c>
      <c r="J189" s="6">
        <v>0.25</v>
      </c>
    </row>
    <row r="190" spans="1:10" x14ac:dyDescent="0.2">
      <c r="A190" s="6" t="s">
        <v>398</v>
      </c>
      <c r="B190" s="6">
        <v>1001940.55</v>
      </c>
      <c r="C190" s="6">
        <v>1618804</v>
      </c>
      <c r="D190" s="6">
        <v>104.51</v>
      </c>
      <c r="E190" s="6">
        <v>100.46899999999999</v>
      </c>
      <c r="F190" s="6">
        <v>0.16800000000000001</v>
      </c>
      <c r="G190" s="6">
        <v>0.08</v>
      </c>
      <c r="H190" s="6" t="s">
        <v>50</v>
      </c>
      <c r="I190" s="6">
        <v>0.25</v>
      </c>
      <c r="J190" s="6">
        <v>0.25</v>
      </c>
    </row>
    <row r="191" spans="1:10" x14ac:dyDescent="0.2">
      <c r="A191" s="6" t="s">
        <v>422</v>
      </c>
      <c r="B191" s="6">
        <v>1002155.56</v>
      </c>
      <c r="C191" s="6">
        <v>1618969.24</v>
      </c>
      <c r="D191" s="6">
        <v>105.21</v>
      </c>
      <c r="E191" s="6">
        <v>104.10680000000001</v>
      </c>
      <c r="F191" s="6">
        <v>0.17399999999999999</v>
      </c>
      <c r="G191" s="6">
        <v>8.3000000000000004E-2</v>
      </c>
      <c r="H191" s="6" t="s">
        <v>50</v>
      </c>
      <c r="I191" s="6">
        <v>0.25</v>
      </c>
      <c r="J191" s="6">
        <v>0.25</v>
      </c>
    </row>
    <row r="192" spans="1:10" x14ac:dyDescent="0.2">
      <c r="A192" s="6" t="s">
        <v>419</v>
      </c>
      <c r="B192" s="6">
        <v>1002085.51</v>
      </c>
      <c r="C192" s="6">
        <v>1618988.98</v>
      </c>
      <c r="D192" s="6">
        <v>104.92</v>
      </c>
      <c r="E192" s="6">
        <v>102.09399999999999</v>
      </c>
      <c r="F192" s="6">
        <v>0.17599999999999999</v>
      </c>
      <c r="G192" s="6">
        <v>8.4000000000000005E-2</v>
      </c>
      <c r="H192" s="6" t="s">
        <v>50</v>
      </c>
      <c r="I192" s="6">
        <v>0.25</v>
      </c>
      <c r="J192" s="6">
        <v>0.25</v>
      </c>
    </row>
    <row r="193" spans="1:10" x14ac:dyDescent="0.2">
      <c r="A193" s="6" t="s">
        <v>402</v>
      </c>
      <c r="B193" s="6">
        <v>1002059.87</v>
      </c>
      <c r="C193" s="6">
        <v>1618920.29</v>
      </c>
      <c r="D193" s="6">
        <v>104.8</v>
      </c>
      <c r="E193" s="6">
        <v>101.6671</v>
      </c>
      <c r="F193" s="6">
        <v>0.17599999999999999</v>
      </c>
      <c r="G193" s="6">
        <v>8.4000000000000005E-2</v>
      </c>
      <c r="H193" s="6" t="s">
        <v>50</v>
      </c>
      <c r="I193" s="6">
        <v>0.25</v>
      </c>
      <c r="J193" s="6">
        <v>0.25</v>
      </c>
    </row>
    <row r="194" spans="1:10" x14ac:dyDescent="0.2">
      <c r="A194" s="6" t="s">
        <v>410</v>
      </c>
      <c r="B194" s="6">
        <v>1002034.59</v>
      </c>
      <c r="C194" s="6">
        <v>1618851.51</v>
      </c>
      <c r="D194" s="6">
        <v>104.72</v>
      </c>
      <c r="E194" s="6">
        <v>101.2402</v>
      </c>
      <c r="F194" s="6">
        <v>0.17</v>
      </c>
      <c r="G194" s="6">
        <v>8.1000000000000003E-2</v>
      </c>
      <c r="H194" s="6" t="s">
        <v>50</v>
      </c>
      <c r="I194" s="6">
        <v>0.25</v>
      </c>
      <c r="J194" s="6">
        <v>0.25</v>
      </c>
    </row>
    <row r="195" spans="1:10" x14ac:dyDescent="0.2">
      <c r="A195" s="6" t="s">
        <v>411</v>
      </c>
      <c r="B195" s="6">
        <v>1002008.63</v>
      </c>
      <c r="C195" s="6">
        <v>1618785.16</v>
      </c>
      <c r="D195" s="6">
        <v>104.55</v>
      </c>
      <c r="E195" s="6">
        <v>100.32599999999999</v>
      </c>
      <c r="F195" s="6">
        <v>0.17699999999999999</v>
      </c>
      <c r="G195" s="6">
        <v>8.4000000000000005E-2</v>
      </c>
      <c r="H195" s="6" t="s">
        <v>50</v>
      </c>
      <c r="I195" s="6">
        <v>0.25</v>
      </c>
      <c r="J195" s="6">
        <v>0.25</v>
      </c>
    </row>
    <row r="196" spans="1:10" x14ac:dyDescent="0.2">
      <c r="A196" s="6" t="s">
        <v>408</v>
      </c>
      <c r="B196" s="6">
        <v>1001813.12</v>
      </c>
      <c r="C196" s="6">
        <v>1618958.13</v>
      </c>
      <c r="D196" s="6">
        <v>104.45</v>
      </c>
      <c r="E196" s="6">
        <v>103.3468</v>
      </c>
      <c r="F196" s="6">
        <v>0.23400000000000001</v>
      </c>
      <c r="G196" s="6">
        <v>0.111</v>
      </c>
      <c r="H196" s="6" t="s">
        <v>50</v>
      </c>
      <c r="I196" s="6">
        <v>0.25</v>
      </c>
      <c r="J196" s="6">
        <v>0.25</v>
      </c>
    </row>
    <row r="197" spans="1:10" x14ac:dyDescent="0.2">
      <c r="A197" s="6" t="s">
        <v>413</v>
      </c>
      <c r="B197" s="6">
        <v>1001843.71</v>
      </c>
      <c r="C197" s="6">
        <v>1618984.86</v>
      </c>
      <c r="D197" s="6">
        <v>104.9</v>
      </c>
      <c r="E197" s="6">
        <v>103.49679999999999</v>
      </c>
      <c r="F197" s="6">
        <v>0.22900000000000001</v>
      </c>
      <c r="G197" s="6">
        <v>0.109</v>
      </c>
      <c r="H197" s="6" t="s">
        <v>50</v>
      </c>
      <c r="I197" s="6">
        <v>0.25</v>
      </c>
      <c r="J197" s="6">
        <v>0.25</v>
      </c>
    </row>
    <row r="198" spans="1:10" x14ac:dyDescent="0.2">
      <c r="A198" s="6" t="s">
        <v>417</v>
      </c>
      <c r="B198" s="6">
        <v>1001781.23</v>
      </c>
      <c r="C198" s="6">
        <v>1618933.74</v>
      </c>
      <c r="D198" s="6">
        <v>104.08</v>
      </c>
      <c r="E198" s="6">
        <v>102.9768</v>
      </c>
      <c r="F198" s="6">
        <v>0.23100000000000001</v>
      </c>
      <c r="G198" s="6">
        <v>0.11</v>
      </c>
      <c r="H198" s="6" t="s">
        <v>50</v>
      </c>
      <c r="I198" s="6">
        <v>0.25</v>
      </c>
      <c r="J198" s="6">
        <v>0.25</v>
      </c>
    </row>
    <row r="199" spans="1:10" x14ac:dyDescent="0.2">
      <c r="A199" s="6" t="s">
        <v>414</v>
      </c>
      <c r="B199" s="6">
        <v>1001781.4</v>
      </c>
      <c r="C199" s="6">
        <v>1619057.71</v>
      </c>
      <c r="D199" s="6">
        <v>104.33</v>
      </c>
      <c r="E199" s="6">
        <v>102.8968</v>
      </c>
      <c r="F199" s="6">
        <v>9.6000000000000002E-2</v>
      </c>
      <c r="G199" s="6">
        <v>4.4999999999999998E-2</v>
      </c>
      <c r="H199" s="6" t="s">
        <v>50</v>
      </c>
      <c r="I199" s="6">
        <v>0.25</v>
      </c>
      <c r="J199" s="6">
        <v>0.25</v>
      </c>
    </row>
    <row r="200" spans="1:10" x14ac:dyDescent="0.2">
      <c r="A200" s="6" t="s">
        <v>358</v>
      </c>
      <c r="B200" s="6">
        <v>1001750.11</v>
      </c>
      <c r="C200" s="6">
        <v>1619032.93</v>
      </c>
      <c r="D200" s="6">
        <v>104.03</v>
      </c>
      <c r="E200" s="6">
        <v>102.5968</v>
      </c>
      <c r="F200" s="6">
        <v>9.0999999999999998E-2</v>
      </c>
      <c r="G200" s="6">
        <v>4.2999999999999997E-2</v>
      </c>
      <c r="H200" s="6" t="s">
        <v>50</v>
      </c>
      <c r="I200" s="6">
        <v>0.25</v>
      </c>
      <c r="J200" s="6">
        <v>0.25</v>
      </c>
    </row>
    <row r="201" spans="1:10" x14ac:dyDescent="0.2">
      <c r="A201" s="6" t="s">
        <v>355</v>
      </c>
      <c r="B201" s="6">
        <v>1001720.73</v>
      </c>
      <c r="C201" s="6">
        <v>1619008.74</v>
      </c>
      <c r="D201" s="6">
        <v>103.85</v>
      </c>
      <c r="E201" s="6">
        <v>102.36</v>
      </c>
      <c r="F201" s="6">
        <v>9.8000000000000004E-2</v>
      </c>
      <c r="G201" s="6">
        <v>4.7E-2</v>
      </c>
      <c r="H201" s="6" t="s">
        <v>50</v>
      </c>
      <c r="I201" s="6">
        <v>0.25</v>
      </c>
      <c r="J201" s="6">
        <v>0.25</v>
      </c>
    </row>
    <row r="202" spans="1:10" x14ac:dyDescent="0.2">
      <c r="A202" s="6" t="s">
        <v>360</v>
      </c>
      <c r="B202" s="6">
        <v>1001750.93</v>
      </c>
      <c r="C202" s="6">
        <v>1618906.82</v>
      </c>
      <c r="D202" s="6">
        <v>103.94</v>
      </c>
      <c r="E202" s="6">
        <v>102.8368</v>
      </c>
      <c r="F202" s="6">
        <v>0.23400000000000001</v>
      </c>
      <c r="G202" s="6">
        <v>0.111</v>
      </c>
      <c r="H202" s="6" t="s">
        <v>50</v>
      </c>
      <c r="I202" s="6">
        <v>0.25</v>
      </c>
      <c r="J202" s="6">
        <v>0.25</v>
      </c>
    </row>
    <row r="203" spans="1:10" x14ac:dyDescent="0.2">
      <c r="A203" s="6" t="s">
        <v>363</v>
      </c>
      <c r="B203" s="6">
        <v>1001718.81</v>
      </c>
      <c r="C203" s="6">
        <v>1618881.76</v>
      </c>
      <c r="D203" s="6">
        <v>103.89</v>
      </c>
      <c r="E203" s="6">
        <v>102.7868</v>
      </c>
      <c r="F203" s="6">
        <v>0.23200000000000001</v>
      </c>
      <c r="G203" s="6">
        <v>0.11</v>
      </c>
      <c r="H203" s="6" t="s">
        <v>50</v>
      </c>
      <c r="I203" s="6">
        <v>0.25</v>
      </c>
      <c r="J203" s="6">
        <v>0.25</v>
      </c>
    </row>
    <row r="204" spans="1:10" x14ac:dyDescent="0.2">
      <c r="A204" s="6" t="s">
        <v>356</v>
      </c>
      <c r="B204" s="6">
        <v>1001688.84</v>
      </c>
      <c r="C204" s="6">
        <v>1618982.93</v>
      </c>
      <c r="D204" s="6">
        <v>103.64</v>
      </c>
      <c r="E204" s="6">
        <v>102.1086</v>
      </c>
      <c r="F204" s="6">
        <v>9.7000000000000003E-2</v>
      </c>
      <c r="G204" s="6">
        <v>4.5999999999999999E-2</v>
      </c>
      <c r="H204" s="6" t="s">
        <v>50</v>
      </c>
      <c r="I204" s="6">
        <v>0.25</v>
      </c>
      <c r="J204" s="6">
        <v>0.25</v>
      </c>
    </row>
    <row r="205" spans="1:10" x14ac:dyDescent="0.2">
      <c r="A205" s="6" t="s">
        <v>346</v>
      </c>
      <c r="B205" s="6">
        <v>1001657.68</v>
      </c>
      <c r="C205" s="6">
        <v>1618957.1</v>
      </c>
      <c r="D205" s="6">
        <v>103.51</v>
      </c>
      <c r="E205" s="6">
        <v>101.87347</v>
      </c>
      <c r="F205" s="6">
        <v>9.7000000000000003E-2</v>
      </c>
      <c r="G205" s="6">
        <v>4.5999999999999999E-2</v>
      </c>
      <c r="H205" s="6" t="s">
        <v>50</v>
      </c>
      <c r="I205" s="6">
        <v>0.25</v>
      </c>
      <c r="J205" s="6">
        <v>0.25</v>
      </c>
    </row>
    <row r="206" spans="1:10" x14ac:dyDescent="0.2">
      <c r="A206" s="6" t="s">
        <v>344</v>
      </c>
      <c r="B206" s="6">
        <v>1001625.98</v>
      </c>
      <c r="C206" s="6">
        <v>1618932.08</v>
      </c>
      <c r="D206" s="6">
        <v>103.36</v>
      </c>
      <c r="E206" s="6">
        <v>101.67305</v>
      </c>
      <c r="F206" s="6">
        <v>0.23400000000000001</v>
      </c>
      <c r="G206" s="6">
        <v>0.111</v>
      </c>
      <c r="H206" s="6" t="s">
        <v>50</v>
      </c>
      <c r="I206" s="6">
        <v>0.25</v>
      </c>
      <c r="J206" s="6">
        <v>0.25</v>
      </c>
    </row>
    <row r="207" spans="1:10" x14ac:dyDescent="0.2">
      <c r="A207" s="6" t="s">
        <v>348</v>
      </c>
      <c r="B207" s="6">
        <v>1001961.47</v>
      </c>
      <c r="C207" s="6">
        <v>1618071.78</v>
      </c>
      <c r="D207" s="6">
        <v>103.79</v>
      </c>
      <c r="E207" s="6">
        <v>102.68680000000001</v>
      </c>
      <c r="F207" s="6">
        <v>0.28699999999999998</v>
      </c>
      <c r="G207" s="6">
        <v>0.13600000000000001</v>
      </c>
      <c r="H207" s="6" t="s">
        <v>50</v>
      </c>
      <c r="I207" s="6">
        <v>0.25</v>
      </c>
      <c r="J207" s="6">
        <v>0.25</v>
      </c>
    </row>
    <row r="208" spans="1:10" x14ac:dyDescent="0.2">
      <c r="A208" s="6" t="s">
        <v>353</v>
      </c>
      <c r="B208" s="6">
        <v>1001863</v>
      </c>
      <c r="C208" s="6">
        <v>1618997.8</v>
      </c>
      <c r="D208" s="6">
        <v>104.96</v>
      </c>
      <c r="E208" s="6">
        <v>103.5568</v>
      </c>
      <c r="F208" s="6">
        <v>5.3999999999999999E-2</v>
      </c>
      <c r="G208" s="6">
        <v>2.5999999999999999E-2</v>
      </c>
      <c r="H208" s="6" t="s">
        <v>50</v>
      </c>
      <c r="I208" s="6">
        <v>0.25</v>
      </c>
      <c r="J208" s="6">
        <v>0.25</v>
      </c>
    </row>
    <row r="209" spans="1:10" x14ac:dyDescent="0.2">
      <c r="A209" s="6" t="s">
        <v>350</v>
      </c>
      <c r="B209" s="6">
        <v>1001844.66</v>
      </c>
      <c r="C209" s="6">
        <v>1618983.84</v>
      </c>
      <c r="D209" s="6">
        <v>104.9</v>
      </c>
      <c r="E209" s="6">
        <v>103.4053</v>
      </c>
      <c r="F209" s="6">
        <v>9.7000000000000003E-2</v>
      </c>
      <c r="G209" s="6">
        <v>4.5999999999999999E-2</v>
      </c>
      <c r="H209" s="6" t="s">
        <v>50</v>
      </c>
      <c r="I209" s="6">
        <v>0.25</v>
      </c>
      <c r="J209" s="6">
        <v>0.25</v>
      </c>
    </row>
    <row r="210" spans="1:10" x14ac:dyDescent="0.2">
      <c r="A210" s="6" t="s">
        <v>365</v>
      </c>
      <c r="B210" s="6">
        <v>1001796.14</v>
      </c>
      <c r="C210" s="6">
        <v>1618160.47</v>
      </c>
      <c r="D210" s="6">
        <v>103.58</v>
      </c>
      <c r="E210" s="6">
        <v>102.4768</v>
      </c>
      <c r="F210" s="6">
        <v>0.16300000000000001</v>
      </c>
      <c r="G210" s="6">
        <v>7.6999999999999999E-2</v>
      </c>
      <c r="H210" s="6" t="s">
        <v>50</v>
      </c>
      <c r="I210" s="6">
        <v>0.25</v>
      </c>
      <c r="J210" s="6">
        <v>0.25</v>
      </c>
    </row>
    <row r="211" spans="1:10" x14ac:dyDescent="0.2">
      <c r="A211" s="6" t="s">
        <v>351</v>
      </c>
      <c r="B211" s="6">
        <v>1001813.12</v>
      </c>
      <c r="C211" s="6">
        <v>1618958.13</v>
      </c>
      <c r="D211" s="6">
        <v>104.45</v>
      </c>
      <c r="E211" s="6">
        <v>103.0168</v>
      </c>
      <c r="F211" s="6">
        <v>9.6000000000000002E-2</v>
      </c>
      <c r="G211" s="6">
        <v>4.4999999999999998E-2</v>
      </c>
      <c r="H211" s="6" t="s">
        <v>50</v>
      </c>
      <c r="I211" s="6">
        <v>0.25</v>
      </c>
      <c r="J211" s="6">
        <v>0.25</v>
      </c>
    </row>
    <row r="212" spans="1:10" x14ac:dyDescent="0.2">
      <c r="A212" s="6" t="s">
        <v>377</v>
      </c>
      <c r="B212" s="6">
        <v>1001782.17</v>
      </c>
      <c r="C212" s="6">
        <v>1618932.62</v>
      </c>
      <c r="D212" s="6">
        <v>104.08</v>
      </c>
      <c r="E212" s="6">
        <v>102.6468</v>
      </c>
      <c r="F212" s="6">
        <v>9.7000000000000003E-2</v>
      </c>
      <c r="G212" s="6">
        <v>4.5999999999999999E-2</v>
      </c>
      <c r="H212" s="6" t="s">
        <v>50</v>
      </c>
      <c r="I212" s="6">
        <v>0.25</v>
      </c>
      <c r="J212" s="6">
        <v>0.25</v>
      </c>
    </row>
    <row r="213" spans="1:10" x14ac:dyDescent="0.2">
      <c r="A213" s="6" t="s">
        <v>380</v>
      </c>
      <c r="B213" s="6">
        <v>1001619.58</v>
      </c>
      <c r="C213" s="6">
        <v>1618616.76</v>
      </c>
      <c r="D213" s="6">
        <v>103.23</v>
      </c>
      <c r="E213" s="6">
        <v>101.82680000000001</v>
      </c>
      <c r="F213" s="6">
        <v>0.25600000000000001</v>
      </c>
      <c r="G213" s="6">
        <v>0.122</v>
      </c>
      <c r="H213" s="6" t="s">
        <v>50</v>
      </c>
      <c r="I213" s="6">
        <v>0.25</v>
      </c>
      <c r="J213" s="6">
        <v>0.25</v>
      </c>
    </row>
    <row r="214" spans="1:10" x14ac:dyDescent="0.2">
      <c r="A214" s="6" t="s">
        <v>381</v>
      </c>
      <c r="B214" s="6">
        <v>1001523.65</v>
      </c>
      <c r="C214" s="6">
        <v>1618664.29</v>
      </c>
      <c r="D214" s="6">
        <v>102.95</v>
      </c>
      <c r="E214" s="6">
        <v>101.21899999999999</v>
      </c>
      <c r="F214" s="6">
        <v>0.24</v>
      </c>
      <c r="G214" s="6">
        <v>0.114</v>
      </c>
      <c r="H214" s="6" t="s">
        <v>50</v>
      </c>
      <c r="I214" s="6">
        <v>0.25</v>
      </c>
      <c r="J214" s="6">
        <v>0.25</v>
      </c>
    </row>
    <row r="215" spans="1:10" x14ac:dyDescent="0.2">
      <c r="A215" s="6" t="s">
        <v>383</v>
      </c>
      <c r="B215" s="6">
        <v>1001509.5</v>
      </c>
      <c r="C215" s="6">
        <v>1618423.52</v>
      </c>
      <c r="D215" s="6">
        <v>102.37</v>
      </c>
      <c r="E215" s="6">
        <v>100.96680000000001</v>
      </c>
      <c r="F215" s="6">
        <v>0.375</v>
      </c>
      <c r="G215" s="6">
        <v>0.17899999999999999</v>
      </c>
      <c r="H215" s="6" t="s">
        <v>50</v>
      </c>
      <c r="I215" s="6">
        <v>0.25</v>
      </c>
      <c r="J215" s="6">
        <v>0.25</v>
      </c>
    </row>
    <row r="216" spans="1:10" x14ac:dyDescent="0.2">
      <c r="A216" s="6" t="s">
        <v>369</v>
      </c>
      <c r="B216" s="6">
        <v>1001568.31</v>
      </c>
      <c r="C216" s="6">
        <v>1618526.92</v>
      </c>
      <c r="D216" s="6">
        <v>102.83</v>
      </c>
      <c r="E216" s="6">
        <v>101.4268</v>
      </c>
      <c r="F216" s="6">
        <v>0.252</v>
      </c>
      <c r="G216" s="6">
        <v>0.12</v>
      </c>
      <c r="H216" s="6" t="s">
        <v>50</v>
      </c>
      <c r="I216" s="6">
        <v>0.25</v>
      </c>
      <c r="J216" s="6">
        <v>0.25</v>
      </c>
    </row>
    <row r="217" spans="1:10" x14ac:dyDescent="0.2">
      <c r="A217" s="6" t="s">
        <v>367</v>
      </c>
      <c r="B217" s="6">
        <v>1001474.86</v>
      </c>
      <c r="C217" s="6">
        <v>1618576.3</v>
      </c>
      <c r="D217" s="6">
        <v>102.7</v>
      </c>
      <c r="E217" s="6">
        <v>101.5968</v>
      </c>
      <c r="F217" s="6">
        <v>0.27600000000000002</v>
      </c>
      <c r="G217" s="6">
        <v>0.13100000000000001</v>
      </c>
      <c r="H217" s="6" t="s">
        <v>50</v>
      </c>
      <c r="I217" s="6">
        <v>0.25</v>
      </c>
      <c r="J217" s="6">
        <v>0.25</v>
      </c>
    </row>
    <row r="218" spans="1:10" x14ac:dyDescent="0.2">
      <c r="A218" s="6" t="s">
        <v>371</v>
      </c>
      <c r="B218" s="6">
        <v>1001151.93</v>
      </c>
      <c r="C218" s="6">
        <v>1618897.81</v>
      </c>
      <c r="D218" s="6">
        <v>102.83</v>
      </c>
      <c r="E218" s="6">
        <v>102.044</v>
      </c>
      <c r="F218" s="6">
        <v>0.191</v>
      </c>
      <c r="G218" s="6">
        <v>9.0999999999999998E-2</v>
      </c>
      <c r="H218" s="6" t="s">
        <v>50</v>
      </c>
      <c r="I218" s="6">
        <v>0.25</v>
      </c>
      <c r="J218" s="6">
        <v>0.25</v>
      </c>
    </row>
    <row r="219" spans="1:10" x14ac:dyDescent="0.2">
      <c r="A219" s="6" t="s">
        <v>372</v>
      </c>
      <c r="B219" s="6">
        <v>1001189.5</v>
      </c>
      <c r="C219" s="6">
        <v>1618827.18</v>
      </c>
      <c r="D219" s="6">
        <v>102.81</v>
      </c>
      <c r="E219" s="6">
        <v>101.621</v>
      </c>
      <c r="F219" s="6">
        <v>0.191</v>
      </c>
      <c r="G219" s="6">
        <v>9.0999999999999998E-2</v>
      </c>
      <c r="H219" s="6" t="s">
        <v>50</v>
      </c>
      <c r="I219" s="6">
        <v>0.25</v>
      </c>
      <c r="J219" s="6">
        <v>0.25</v>
      </c>
    </row>
    <row r="220" spans="1:10" x14ac:dyDescent="0.2">
      <c r="A220" s="6" t="s">
        <v>374</v>
      </c>
      <c r="B220" s="6">
        <v>1001225.83</v>
      </c>
      <c r="C220" s="6">
        <v>1618755.76</v>
      </c>
      <c r="D220" s="6">
        <v>102.7</v>
      </c>
      <c r="E220" s="6">
        <v>101.2</v>
      </c>
      <c r="F220" s="6">
        <v>0.157</v>
      </c>
      <c r="G220" s="6">
        <v>7.3999999999999996E-2</v>
      </c>
      <c r="H220" s="6" t="s">
        <v>50</v>
      </c>
      <c r="I220" s="6">
        <v>0.25</v>
      </c>
      <c r="J220" s="6">
        <v>0.25</v>
      </c>
    </row>
    <row r="221" spans="1:10" x14ac:dyDescent="0.2">
      <c r="A221" s="6" t="s">
        <v>245</v>
      </c>
      <c r="B221" s="6">
        <v>1001259.23</v>
      </c>
      <c r="C221" s="6">
        <v>1618698.98</v>
      </c>
      <c r="D221" s="6">
        <v>102.54</v>
      </c>
      <c r="E221" s="6">
        <v>100.85</v>
      </c>
      <c r="F221" s="6">
        <v>0.30199999999999999</v>
      </c>
      <c r="G221" s="6">
        <v>0.14399999999999999</v>
      </c>
      <c r="H221" s="6" t="s">
        <v>50</v>
      </c>
      <c r="I221" s="6">
        <v>0.25</v>
      </c>
      <c r="J221" s="6">
        <v>0.25</v>
      </c>
    </row>
    <row r="222" spans="1:10" x14ac:dyDescent="0.2">
      <c r="A222" s="6" t="s">
        <v>121</v>
      </c>
      <c r="B222" s="6">
        <v>1001523.45</v>
      </c>
      <c r="C222" s="6">
        <v>1618664.29</v>
      </c>
      <c r="D222" s="6">
        <v>102.95</v>
      </c>
      <c r="E222" s="6">
        <v>101.63200000000001</v>
      </c>
      <c r="F222" s="6">
        <v>0.251</v>
      </c>
      <c r="G222" s="6">
        <v>0.11899999999999999</v>
      </c>
      <c r="H222" s="6" t="s">
        <v>50</v>
      </c>
      <c r="I222" s="6">
        <v>0.25</v>
      </c>
      <c r="J222" s="6">
        <v>0.25</v>
      </c>
    </row>
    <row r="223" spans="1:10" x14ac:dyDescent="0.2">
      <c r="A223" s="6" t="s">
        <v>118</v>
      </c>
      <c r="B223" s="6">
        <v>1001433.16</v>
      </c>
      <c r="C223" s="6">
        <v>1618717.62</v>
      </c>
      <c r="D223" s="6">
        <v>102.74</v>
      </c>
      <c r="E223" s="6">
        <v>101.08</v>
      </c>
      <c r="F223" s="6">
        <v>0.247</v>
      </c>
      <c r="G223" s="6">
        <v>0.11799999999999999</v>
      </c>
      <c r="H223" s="6" t="s">
        <v>50</v>
      </c>
      <c r="I223" s="6">
        <v>0.25</v>
      </c>
      <c r="J223" s="6">
        <v>0.25</v>
      </c>
    </row>
    <row r="224" spans="1:10" x14ac:dyDescent="0.2">
      <c r="A224" s="6" t="s">
        <v>123</v>
      </c>
      <c r="B224" s="6">
        <v>1001259.2</v>
      </c>
      <c r="C224" s="6">
        <v>1618698.97</v>
      </c>
      <c r="D224" s="6">
        <v>102.54</v>
      </c>
      <c r="E224" s="6">
        <v>101.227</v>
      </c>
      <c r="F224" s="6">
        <v>0.317</v>
      </c>
      <c r="G224" s="6">
        <v>0.151</v>
      </c>
      <c r="H224" s="6" t="s">
        <v>50</v>
      </c>
      <c r="I224" s="6">
        <v>0.25</v>
      </c>
      <c r="J224" s="6">
        <v>0.25</v>
      </c>
    </row>
    <row r="225" spans="1:10" x14ac:dyDescent="0.2">
      <c r="A225" s="6" t="s">
        <v>119</v>
      </c>
      <c r="B225" s="6">
        <v>1001374.17</v>
      </c>
      <c r="C225" s="6">
        <v>1618632.84</v>
      </c>
      <c r="D225" s="6">
        <v>102.58</v>
      </c>
      <c r="E225" s="6">
        <v>100.53</v>
      </c>
      <c r="F225" s="6">
        <v>0.17299999999999999</v>
      </c>
      <c r="G225" s="6">
        <v>8.2000000000000003E-2</v>
      </c>
      <c r="H225" s="6" t="s">
        <v>50</v>
      </c>
      <c r="I225" s="6">
        <v>0.25</v>
      </c>
      <c r="J225" s="6">
        <v>0.25</v>
      </c>
    </row>
    <row r="226" spans="1:10" x14ac:dyDescent="0.2">
      <c r="A226" s="6" t="s">
        <v>125</v>
      </c>
      <c r="B226" s="6">
        <v>1001317.77</v>
      </c>
      <c r="C226" s="6">
        <v>1618587.34</v>
      </c>
      <c r="D226" s="6">
        <v>102.85</v>
      </c>
      <c r="E226" s="6">
        <v>100.1835</v>
      </c>
      <c r="F226" s="6">
        <v>0.245</v>
      </c>
      <c r="G226" s="6">
        <v>0.11700000000000001</v>
      </c>
      <c r="H226" s="6" t="s">
        <v>50</v>
      </c>
      <c r="I226" s="6">
        <v>0.25</v>
      </c>
      <c r="J226" s="6">
        <v>0.25</v>
      </c>
    </row>
    <row r="227" spans="1:10" x14ac:dyDescent="0.2">
      <c r="A227" s="6" t="s">
        <v>110</v>
      </c>
      <c r="B227" s="6">
        <v>1001474.86</v>
      </c>
      <c r="C227" s="6">
        <v>1618576.3</v>
      </c>
      <c r="D227" s="6">
        <v>102.7</v>
      </c>
      <c r="E227" s="6">
        <v>100.6463</v>
      </c>
      <c r="F227" s="6">
        <v>7.3999999999999996E-2</v>
      </c>
      <c r="G227" s="6">
        <v>3.5000000000000003E-2</v>
      </c>
      <c r="H227" s="6" t="s">
        <v>50</v>
      </c>
      <c r="I227" s="6">
        <v>0.25</v>
      </c>
      <c r="J227" s="6">
        <v>0.25</v>
      </c>
    </row>
    <row r="228" spans="1:10" x14ac:dyDescent="0.2">
      <c r="A228" s="6" t="s">
        <v>107</v>
      </c>
      <c r="B228" s="6">
        <v>1001454.95</v>
      </c>
      <c r="C228" s="6">
        <v>1618552.6</v>
      </c>
      <c r="D228" s="6">
        <v>102.66</v>
      </c>
      <c r="E228" s="6">
        <v>100.44889999999999</v>
      </c>
      <c r="F228" s="6">
        <v>5.6000000000000001E-2</v>
      </c>
      <c r="G228" s="6">
        <v>2.7E-2</v>
      </c>
      <c r="H228" s="6" t="s">
        <v>50</v>
      </c>
      <c r="I228" s="6">
        <v>0.25</v>
      </c>
      <c r="J228" s="6">
        <v>0.25</v>
      </c>
    </row>
    <row r="229" spans="1:10" x14ac:dyDescent="0.2">
      <c r="A229" s="6" t="s">
        <v>108</v>
      </c>
      <c r="B229" s="6">
        <v>1001436.3</v>
      </c>
      <c r="C229" s="6">
        <v>1618538.51</v>
      </c>
      <c r="D229" s="6">
        <v>102.61</v>
      </c>
      <c r="E229" s="6">
        <v>100.292</v>
      </c>
      <c r="F229" s="6">
        <v>0.17899999999999999</v>
      </c>
      <c r="G229" s="6">
        <v>8.5000000000000006E-2</v>
      </c>
      <c r="H229" s="6" t="s">
        <v>50</v>
      </c>
      <c r="I229" s="6">
        <v>0.25</v>
      </c>
      <c r="J229" s="6">
        <v>0.25</v>
      </c>
    </row>
    <row r="230" spans="1:10" x14ac:dyDescent="0.2">
      <c r="A230" s="6" t="s">
        <v>112</v>
      </c>
      <c r="B230" s="6">
        <v>1001372.25</v>
      </c>
      <c r="C230" s="6">
        <v>1618499.36</v>
      </c>
      <c r="D230" s="6">
        <v>102.13</v>
      </c>
      <c r="E230" s="6">
        <v>99.887</v>
      </c>
      <c r="F230" s="6">
        <v>1.7000000000000001E-2</v>
      </c>
      <c r="G230" s="6">
        <v>8.0000000000000002E-3</v>
      </c>
      <c r="H230" s="6" t="s">
        <v>50</v>
      </c>
      <c r="I230" s="6">
        <v>0.25</v>
      </c>
      <c r="J230" s="6">
        <v>0.25</v>
      </c>
    </row>
    <row r="231" spans="1:10" x14ac:dyDescent="0.2">
      <c r="A231" s="6" t="s">
        <v>114</v>
      </c>
      <c r="B231" s="6">
        <v>1001366.05</v>
      </c>
      <c r="C231" s="6">
        <v>1618496.67</v>
      </c>
      <c r="D231" s="6">
        <v>102.11</v>
      </c>
      <c r="E231" s="6">
        <v>99.828000000000003</v>
      </c>
      <c r="F231" s="6">
        <v>0.23300000000000001</v>
      </c>
      <c r="G231" s="6">
        <v>0.111</v>
      </c>
      <c r="H231" s="6" t="s">
        <v>50</v>
      </c>
      <c r="I231" s="6">
        <v>0.25</v>
      </c>
      <c r="J231" s="6">
        <v>0.25</v>
      </c>
    </row>
    <row r="232" spans="1:10" x14ac:dyDescent="0.2">
      <c r="A232" s="6" t="s">
        <v>128</v>
      </c>
      <c r="B232" s="6">
        <v>1002019.7</v>
      </c>
      <c r="C232" s="6">
        <v>1618157.03</v>
      </c>
      <c r="D232" s="6">
        <v>103.9</v>
      </c>
      <c r="E232" s="6">
        <v>102.7968</v>
      </c>
      <c r="F232" s="6">
        <v>0.26800000000000002</v>
      </c>
      <c r="G232" s="6">
        <v>0.127</v>
      </c>
      <c r="H232" s="6" t="s">
        <v>50</v>
      </c>
      <c r="I232" s="6">
        <v>0.25</v>
      </c>
      <c r="J232" s="6">
        <v>0.25</v>
      </c>
    </row>
    <row r="233" spans="1:10" x14ac:dyDescent="0.2">
      <c r="A233" s="6" t="s">
        <v>147</v>
      </c>
      <c r="B233" s="6">
        <v>1002147.26</v>
      </c>
      <c r="C233" s="6">
        <v>1618486</v>
      </c>
      <c r="D233" s="6">
        <v>104.4</v>
      </c>
      <c r="E233" s="6">
        <v>103.2968</v>
      </c>
      <c r="F233" s="6">
        <v>0.153</v>
      </c>
      <c r="G233" s="6">
        <v>7.2999999999999995E-2</v>
      </c>
      <c r="H233" s="6" t="s">
        <v>50</v>
      </c>
      <c r="I233" s="6">
        <v>0.25</v>
      </c>
      <c r="J233" s="6">
        <v>0.25</v>
      </c>
    </row>
    <row r="234" spans="1:10" x14ac:dyDescent="0.2">
      <c r="A234" s="6" t="s">
        <v>144</v>
      </c>
      <c r="B234" s="6">
        <v>1002105.76</v>
      </c>
      <c r="C234" s="6">
        <v>1618437.33</v>
      </c>
      <c r="D234" s="6">
        <v>104.38</v>
      </c>
      <c r="E234" s="6">
        <v>102.9212</v>
      </c>
      <c r="F234" s="6">
        <v>0.17299999999999999</v>
      </c>
      <c r="G234" s="6">
        <v>8.2000000000000003E-2</v>
      </c>
      <c r="H234" s="6" t="s">
        <v>50</v>
      </c>
      <c r="I234" s="6">
        <v>0.25</v>
      </c>
      <c r="J234" s="6">
        <v>0.25</v>
      </c>
    </row>
    <row r="235" spans="1:10" x14ac:dyDescent="0.2">
      <c r="A235" s="6" t="s">
        <v>149</v>
      </c>
      <c r="B235" s="6">
        <v>1001816.87</v>
      </c>
      <c r="C235" s="6">
        <v>1618260.37</v>
      </c>
      <c r="D235" s="6">
        <v>103.67</v>
      </c>
      <c r="E235" s="6">
        <v>102.5668</v>
      </c>
      <c r="F235" s="6">
        <v>0.27600000000000002</v>
      </c>
      <c r="G235" s="6">
        <v>0.13100000000000001</v>
      </c>
      <c r="H235" s="6" t="s">
        <v>50</v>
      </c>
      <c r="I235" s="6">
        <v>0.25</v>
      </c>
      <c r="J235" s="6">
        <v>0.25</v>
      </c>
    </row>
    <row r="236" spans="1:10" x14ac:dyDescent="0.2">
      <c r="A236" s="6" t="s">
        <v>152</v>
      </c>
      <c r="B236" s="6">
        <v>1002079.69</v>
      </c>
      <c r="C236" s="6">
        <v>1618264.09</v>
      </c>
      <c r="D236" s="6">
        <v>104.12</v>
      </c>
      <c r="E236" s="6">
        <v>103.0168</v>
      </c>
      <c r="F236" s="6">
        <v>0.24</v>
      </c>
      <c r="G236" s="6">
        <v>0.114</v>
      </c>
      <c r="H236" s="6" t="s">
        <v>50</v>
      </c>
      <c r="I236" s="6">
        <v>0.25</v>
      </c>
      <c r="J236" s="6">
        <v>0.25</v>
      </c>
    </row>
    <row r="237" spans="1:10" x14ac:dyDescent="0.2">
      <c r="A237" s="6" t="s">
        <v>145</v>
      </c>
      <c r="B237" s="6">
        <v>1002060.36</v>
      </c>
      <c r="C237" s="6">
        <v>1618381</v>
      </c>
      <c r="D237" s="6">
        <v>104.22</v>
      </c>
      <c r="E237" s="6">
        <v>102.4997</v>
      </c>
      <c r="F237" s="6">
        <v>0.29499999999999998</v>
      </c>
      <c r="G237" s="6">
        <v>0.14000000000000001</v>
      </c>
      <c r="H237" s="6" t="s">
        <v>50</v>
      </c>
      <c r="I237" s="6">
        <v>0.25</v>
      </c>
      <c r="J237" s="6">
        <v>0.25</v>
      </c>
    </row>
    <row r="238" spans="1:10" x14ac:dyDescent="0.2">
      <c r="A238" s="6" t="s">
        <v>133</v>
      </c>
      <c r="B238" s="6">
        <v>1001981.6</v>
      </c>
      <c r="C238" s="6">
        <v>1618285.78</v>
      </c>
      <c r="D238" s="6">
        <v>103.89</v>
      </c>
      <c r="E238" s="6">
        <v>101.8028</v>
      </c>
      <c r="F238" s="6">
        <v>0.23799999999999999</v>
      </c>
      <c r="G238" s="6">
        <v>0.113</v>
      </c>
      <c r="H238" s="6" t="s">
        <v>50</v>
      </c>
      <c r="I238" s="6">
        <v>0.25</v>
      </c>
      <c r="J238" s="6">
        <v>0.25</v>
      </c>
    </row>
    <row r="239" spans="1:10" x14ac:dyDescent="0.2">
      <c r="A239" s="6" t="s">
        <v>129</v>
      </c>
      <c r="B239" s="6">
        <v>1001919.75</v>
      </c>
      <c r="C239" s="6">
        <v>1618208.03</v>
      </c>
      <c r="D239" s="6">
        <v>103.67</v>
      </c>
      <c r="E239" s="6">
        <v>101.252</v>
      </c>
      <c r="F239" s="6">
        <v>0.247</v>
      </c>
      <c r="G239" s="6">
        <v>0.11799999999999999</v>
      </c>
      <c r="H239" s="6" t="s">
        <v>50</v>
      </c>
      <c r="I239" s="6">
        <v>0.25</v>
      </c>
      <c r="J239" s="6">
        <v>0.25</v>
      </c>
    </row>
    <row r="240" spans="1:10" x14ac:dyDescent="0.2">
      <c r="A240" s="6" t="s">
        <v>135</v>
      </c>
      <c r="B240" s="6">
        <v>1001870.5</v>
      </c>
      <c r="C240" s="6">
        <v>1618515.24</v>
      </c>
      <c r="D240" s="6">
        <v>104.17</v>
      </c>
      <c r="E240" s="6">
        <v>102.7668</v>
      </c>
      <c r="F240" s="6">
        <v>0.27</v>
      </c>
      <c r="G240" s="6">
        <v>0.129</v>
      </c>
      <c r="H240" s="6" t="s">
        <v>50</v>
      </c>
      <c r="I240" s="6">
        <v>0.25</v>
      </c>
      <c r="J240" s="6">
        <v>0.25</v>
      </c>
    </row>
    <row r="241" spans="1:10" x14ac:dyDescent="0.2">
      <c r="A241" s="6" t="s">
        <v>141</v>
      </c>
      <c r="B241" s="6">
        <v>1001887.73</v>
      </c>
      <c r="C241" s="6">
        <v>1617979.65</v>
      </c>
      <c r="D241" s="6">
        <v>103.65</v>
      </c>
      <c r="E241" s="6">
        <v>102.5468</v>
      </c>
      <c r="F241" s="6">
        <v>0.30199999999999999</v>
      </c>
      <c r="G241" s="6">
        <v>0.14399999999999999</v>
      </c>
      <c r="H241" s="6" t="s">
        <v>50</v>
      </c>
      <c r="I241" s="6">
        <v>0.25</v>
      </c>
      <c r="J241" s="6">
        <v>0.25</v>
      </c>
    </row>
    <row r="242" spans="1:10" x14ac:dyDescent="0.2">
      <c r="A242" s="6" t="s">
        <v>131</v>
      </c>
      <c r="B242" s="6">
        <v>1001855.05</v>
      </c>
      <c r="C242" s="6">
        <v>1618126.95</v>
      </c>
      <c r="D242" s="6">
        <v>103.43</v>
      </c>
      <c r="E242" s="6">
        <v>100.815</v>
      </c>
      <c r="F242" s="6">
        <v>0.14599999999999999</v>
      </c>
      <c r="G242" s="6">
        <v>6.9000000000000006E-2</v>
      </c>
      <c r="H242" s="6" t="s">
        <v>50</v>
      </c>
      <c r="I242" s="6">
        <v>0.25</v>
      </c>
      <c r="J242" s="6">
        <v>0.25</v>
      </c>
    </row>
    <row r="243" spans="1:10" x14ac:dyDescent="0.2">
      <c r="A243" s="6" t="s">
        <v>720</v>
      </c>
      <c r="B243" s="6">
        <v>1001812.74</v>
      </c>
      <c r="C243" s="6">
        <v>1618083.14</v>
      </c>
      <c r="D243" s="6">
        <v>103.38</v>
      </c>
      <c r="E243" s="6">
        <v>100.61</v>
      </c>
      <c r="F243" s="6">
        <v>0.123</v>
      </c>
      <c r="G243" s="6">
        <v>5.8999999999999997E-2</v>
      </c>
      <c r="H243" s="6" t="s">
        <v>50</v>
      </c>
      <c r="I243" s="6">
        <v>0.25</v>
      </c>
      <c r="J243" s="6">
        <v>0.25</v>
      </c>
    </row>
    <row r="244" spans="1:10" x14ac:dyDescent="0.2">
      <c r="A244" s="6" t="s">
        <v>142</v>
      </c>
      <c r="B244" s="6">
        <v>1001778.95</v>
      </c>
      <c r="C244" s="6">
        <v>1618044.01</v>
      </c>
      <c r="D244" s="6">
        <v>103.43</v>
      </c>
      <c r="E244" s="6">
        <v>100.437</v>
      </c>
      <c r="F244" s="6">
        <v>0.151</v>
      </c>
      <c r="G244" s="6">
        <v>7.1999999999999995E-2</v>
      </c>
      <c r="H244" s="6" t="s">
        <v>50</v>
      </c>
      <c r="I244" s="6">
        <v>0.25</v>
      </c>
      <c r="J244" s="6">
        <v>0.25</v>
      </c>
    </row>
    <row r="245" spans="1:10" x14ac:dyDescent="0.2">
      <c r="A245" s="6" t="s">
        <v>138</v>
      </c>
      <c r="B245" s="6">
        <v>1001757.81</v>
      </c>
      <c r="C245" s="6">
        <v>1618182.61</v>
      </c>
      <c r="D245" s="6">
        <v>103.46</v>
      </c>
      <c r="E245" s="6">
        <v>102.35680000000001</v>
      </c>
      <c r="F245" s="6">
        <v>0.26200000000000001</v>
      </c>
      <c r="G245" s="6">
        <v>0.125</v>
      </c>
      <c r="H245" s="6" t="s">
        <v>50</v>
      </c>
      <c r="I245" s="6">
        <v>0.25</v>
      </c>
      <c r="J245" s="6">
        <v>0.25</v>
      </c>
    </row>
    <row r="246" spans="1:10" x14ac:dyDescent="0.2">
      <c r="A246" s="6" t="s">
        <v>72</v>
      </c>
      <c r="B246" s="6">
        <v>1001796.14</v>
      </c>
      <c r="C246" s="6">
        <v>1618160.47</v>
      </c>
      <c r="D246" s="6">
        <v>103.58</v>
      </c>
      <c r="E246" s="6">
        <v>102.1768</v>
      </c>
      <c r="F246" s="6">
        <v>0.17899999999999999</v>
      </c>
      <c r="G246" s="6">
        <v>8.5000000000000006E-2</v>
      </c>
      <c r="H246" s="6" t="s">
        <v>50</v>
      </c>
      <c r="I246" s="6">
        <v>0.25</v>
      </c>
      <c r="J246" s="6">
        <v>0.25</v>
      </c>
    </row>
    <row r="247" spans="1:10" x14ac:dyDescent="0.2">
      <c r="A247" s="6" t="s">
        <v>69</v>
      </c>
      <c r="B247" s="6">
        <v>1001752.39</v>
      </c>
      <c r="C247" s="6">
        <v>1618099.73</v>
      </c>
      <c r="D247" s="6">
        <v>103.62</v>
      </c>
      <c r="E247" s="6">
        <v>101.7418</v>
      </c>
      <c r="F247" s="6">
        <v>8.5000000000000006E-2</v>
      </c>
      <c r="G247" s="6">
        <v>0.04</v>
      </c>
      <c r="H247" s="6" t="s">
        <v>50</v>
      </c>
      <c r="I247" s="6">
        <v>0.25</v>
      </c>
      <c r="J247" s="6">
        <v>0.25</v>
      </c>
    </row>
    <row r="248" spans="1:10" x14ac:dyDescent="0.2">
      <c r="A248" s="6" t="s">
        <v>70</v>
      </c>
      <c r="B248" s="6">
        <v>1001725.36</v>
      </c>
      <c r="C248" s="6">
        <v>1618076.85</v>
      </c>
      <c r="D248" s="6">
        <v>103.23</v>
      </c>
      <c r="E248" s="6">
        <v>100.24299999999999</v>
      </c>
      <c r="F248" s="6">
        <v>9.1999999999999998E-2</v>
      </c>
      <c r="G248" s="6">
        <v>4.3999999999999997E-2</v>
      </c>
      <c r="H248" s="6" t="s">
        <v>50</v>
      </c>
      <c r="I248" s="6">
        <v>0.25</v>
      </c>
      <c r="J248" s="6">
        <v>0.25</v>
      </c>
    </row>
    <row r="249" spans="1:10" x14ac:dyDescent="0.2">
      <c r="A249" s="6" t="s">
        <v>139</v>
      </c>
      <c r="B249" s="6">
        <v>1001691.55</v>
      </c>
      <c r="C249" s="6">
        <v>1618095.41</v>
      </c>
      <c r="D249" s="6">
        <v>103.12</v>
      </c>
      <c r="E249" s="6">
        <v>100.13200000000001</v>
      </c>
      <c r="F249" s="6">
        <v>0.21199999999999999</v>
      </c>
      <c r="G249" s="6">
        <v>0.10100000000000001</v>
      </c>
      <c r="H249" s="6" t="s">
        <v>50</v>
      </c>
      <c r="I249" s="6">
        <v>0.25</v>
      </c>
      <c r="J249" s="6">
        <v>0.25</v>
      </c>
    </row>
    <row r="250" spans="1:10" x14ac:dyDescent="0.2">
      <c r="A250" s="6" t="s">
        <v>74</v>
      </c>
      <c r="B250" s="6">
        <v>1001792.08</v>
      </c>
      <c r="C250" s="6">
        <v>1618417.43</v>
      </c>
      <c r="D250" s="6">
        <v>103.68</v>
      </c>
      <c r="E250" s="6">
        <v>102.27679999999999</v>
      </c>
      <c r="F250" s="6">
        <v>0.14299999999999999</v>
      </c>
      <c r="G250" s="6">
        <v>6.8000000000000005E-2</v>
      </c>
      <c r="H250" s="6" t="s">
        <v>50</v>
      </c>
      <c r="I250" s="6">
        <v>0.25</v>
      </c>
      <c r="J250" s="6">
        <v>0.25</v>
      </c>
    </row>
    <row r="251" spans="1:10" x14ac:dyDescent="0.2">
      <c r="A251" s="6" t="s">
        <v>78</v>
      </c>
      <c r="B251" s="6">
        <v>1001870.5</v>
      </c>
      <c r="C251" s="6">
        <v>1618515.24</v>
      </c>
      <c r="D251" s="6">
        <v>104.17</v>
      </c>
      <c r="E251" s="6">
        <v>102.7668</v>
      </c>
      <c r="F251" s="6">
        <v>0.13300000000000001</v>
      </c>
      <c r="G251" s="6">
        <v>6.3E-2</v>
      </c>
      <c r="H251" s="6" t="s">
        <v>50</v>
      </c>
      <c r="I251" s="6">
        <v>0.25</v>
      </c>
      <c r="J251" s="6">
        <v>0.25</v>
      </c>
    </row>
    <row r="252" spans="1:10" x14ac:dyDescent="0.2">
      <c r="A252" s="6" t="s">
        <v>76</v>
      </c>
      <c r="B252" s="6">
        <v>1001914.62</v>
      </c>
      <c r="C252" s="6">
        <v>1618481.68</v>
      </c>
      <c r="D252" s="6">
        <v>104.06</v>
      </c>
      <c r="E252" s="6">
        <v>102.4371</v>
      </c>
      <c r="F252" s="6">
        <v>0.34499999999999997</v>
      </c>
      <c r="G252" s="6">
        <v>0.16400000000000001</v>
      </c>
      <c r="H252" s="6" t="s">
        <v>50</v>
      </c>
      <c r="I252" s="6">
        <v>0.25</v>
      </c>
      <c r="J252" s="6">
        <v>0.25</v>
      </c>
    </row>
    <row r="253" spans="1:10" x14ac:dyDescent="0.2">
      <c r="A253" s="6" t="s">
        <v>59</v>
      </c>
      <c r="B253" s="6">
        <v>1001827.05</v>
      </c>
      <c r="C253" s="6">
        <v>1618366.72</v>
      </c>
      <c r="D253" s="6">
        <v>103.63</v>
      </c>
      <c r="E253" s="6">
        <v>101.6268</v>
      </c>
      <c r="F253" s="6">
        <v>0.14299999999999999</v>
      </c>
      <c r="G253" s="6">
        <v>6.8000000000000005E-2</v>
      </c>
      <c r="H253" s="6" t="s">
        <v>50</v>
      </c>
      <c r="I253" s="6">
        <v>0.25</v>
      </c>
      <c r="J253" s="6">
        <v>0.25</v>
      </c>
    </row>
    <row r="254" spans="1:10" x14ac:dyDescent="0.2">
      <c r="A254" s="6" t="s">
        <v>56</v>
      </c>
      <c r="B254" s="6">
        <v>1002073.96</v>
      </c>
      <c r="C254" s="6">
        <v>1618606.55</v>
      </c>
      <c r="D254" s="6">
        <v>104.33</v>
      </c>
      <c r="E254" s="6">
        <v>103.2268</v>
      </c>
      <c r="F254" s="6">
        <v>0.221</v>
      </c>
      <c r="G254" s="6">
        <v>0.105</v>
      </c>
      <c r="H254" s="6" t="s">
        <v>50</v>
      </c>
      <c r="I254" s="6">
        <v>0.25</v>
      </c>
      <c r="J254" s="6">
        <v>0.25</v>
      </c>
    </row>
    <row r="255" spans="1:10" x14ac:dyDescent="0.2">
      <c r="A255" s="6" t="s">
        <v>62</v>
      </c>
      <c r="B255" s="6">
        <v>1001601.87</v>
      </c>
      <c r="C255" s="6">
        <v>1617981.14</v>
      </c>
      <c r="D255" s="6">
        <v>102.97</v>
      </c>
      <c r="E255" s="6">
        <v>101.8668</v>
      </c>
      <c r="F255" s="6">
        <v>0.13600000000000001</v>
      </c>
      <c r="G255" s="6">
        <v>6.5000000000000002E-2</v>
      </c>
      <c r="H255" s="6" t="s">
        <v>50</v>
      </c>
      <c r="I255" s="6">
        <v>0.25</v>
      </c>
      <c r="J255" s="6">
        <v>0.25</v>
      </c>
    </row>
    <row r="256" spans="1:10" x14ac:dyDescent="0.2">
      <c r="A256" s="6" t="s">
        <v>67</v>
      </c>
      <c r="B256" s="6">
        <v>1001716.8</v>
      </c>
      <c r="C256" s="6">
        <v>1617962.09</v>
      </c>
      <c r="D256" s="6">
        <v>103.25</v>
      </c>
      <c r="E256" s="6">
        <v>102.1468</v>
      </c>
      <c r="F256" s="6">
        <v>0.24299999999999999</v>
      </c>
      <c r="G256" s="6">
        <v>0.115</v>
      </c>
      <c r="H256" s="6" t="s">
        <v>50</v>
      </c>
      <c r="I256" s="6">
        <v>0.25</v>
      </c>
      <c r="J256" s="6">
        <v>0.25</v>
      </c>
    </row>
    <row r="257" spans="1:10" x14ac:dyDescent="0.2">
      <c r="A257" s="6" t="s">
        <v>63</v>
      </c>
      <c r="B257" s="6">
        <v>1001637.43</v>
      </c>
      <c r="C257" s="6">
        <v>1618025.4</v>
      </c>
      <c r="D257" s="6">
        <v>102.8</v>
      </c>
      <c r="E257" s="6">
        <v>99.750259999999997</v>
      </c>
      <c r="F257" s="6">
        <v>0.127</v>
      </c>
      <c r="G257" s="6">
        <v>0.06</v>
      </c>
      <c r="H257" s="6" t="s">
        <v>50</v>
      </c>
      <c r="I257" s="6">
        <v>0.25</v>
      </c>
      <c r="J257" s="6">
        <v>0.25</v>
      </c>
    </row>
    <row r="258" spans="1:10" x14ac:dyDescent="0.2">
      <c r="A258" s="6" t="s">
        <v>65</v>
      </c>
      <c r="B258" s="6">
        <v>1001932.13</v>
      </c>
      <c r="C258" s="6">
        <v>1618595.58</v>
      </c>
      <c r="D258" s="6">
        <v>104.31</v>
      </c>
      <c r="E258" s="6">
        <v>103.2068</v>
      </c>
      <c r="F258" s="6">
        <v>0.26200000000000001</v>
      </c>
      <c r="G258" s="6">
        <v>0.125</v>
      </c>
      <c r="H258" s="6" t="s">
        <v>50</v>
      </c>
      <c r="I258" s="6">
        <v>0.25</v>
      </c>
      <c r="J258" s="6">
        <v>0.25</v>
      </c>
    </row>
    <row r="259" spans="1:10" x14ac:dyDescent="0.2">
      <c r="A259" s="6" t="s">
        <v>80</v>
      </c>
      <c r="B259" s="6">
        <v>1002177.07</v>
      </c>
      <c r="C259" s="6">
        <v>1618580.97</v>
      </c>
      <c r="D259" s="6">
        <v>104.45</v>
      </c>
      <c r="E259" s="6">
        <v>103.0468</v>
      </c>
      <c r="F259" s="6">
        <v>0.2</v>
      </c>
      <c r="G259" s="6">
        <v>9.5000000000000001E-2</v>
      </c>
      <c r="H259" s="6" t="s">
        <v>50</v>
      </c>
      <c r="I259" s="6">
        <v>0.25</v>
      </c>
      <c r="J259" s="6">
        <v>0.25</v>
      </c>
    </row>
    <row r="260" spans="1:10" x14ac:dyDescent="0.2">
      <c r="A260" s="6" t="s">
        <v>97</v>
      </c>
      <c r="B260" s="6">
        <v>1002122.22</v>
      </c>
      <c r="C260" s="6">
        <v>1618676.16</v>
      </c>
      <c r="D260" s="6">
        <v>104.57</v>
      </c>
      <c r="E260" s="6">
        <v>103.46680000000001</v>
      </c>
      <c r="F260" s="6">
        <v>0.188</v>
      </c>
      <c r="G260" s="6">
        <v>8.8999999999999996E-2</v>
      </c>
      <c r="H260" s="6" t="s">
        <v>50</v>
      </c>
      <c r="I260" s="6">
        <v>0.25</v>
      </c>
      <c r="J260" s="6">
        <v>0.25</v>
      </c>
    </row>
    <row r="261" spans="1:10" x14ac:dyDescent="0.2">
      <c r="A261" s="6" t="s">
        <v>81</v>
      </c>
      <c r="B261" s="6">
        <v>1002095.31</v>
      </c>
      <c r="C261" s="6">
        <v>1618602.66</v>
      </c>
      <c r="D261" s="6">
        <v>104.18</v>
      </c>
      <c r="E261" s="6">
        <v>102.5659</v>
      </c>
      <c r="F261" s="6">
        <v>5.0999999999999997E-2</v>
      </c>
      <c r="G261" s="6">
        <v>2.4E-2</v>
      </c>
      <c r="H261" s="6" t="s">
        <v>50</v>
      </c>
      <c r="I261" s="6">
        <v>0.25</v>
      </c>
      <c r="J261" s="6">
        <v>0.25</v>
      </c>
    </row>
    <row r="262" spans="1:10" x14ac:dyDescent="0.2">
      <c r="A262" s="6" t="s">
        <v>99</v>
      </c>
      <c r="B262" s="6">
        <v>1001853.13</v>
      </c>
      <c r="C262" s="6">
        <v>1618675.02</v>
      </c>
      <c r="D262" s="6">
        <v>104.53</v>
      </c>
      <c r="E262" s="6">
        <v>103.4268</v>
      </c>
      <c r="F262" s="6">
        <v>0.27600000000000002</v>
      </c>
      <c r="G262" s="6">
        <v>0.13100000000000001</v>
      </c>
      <c r="H262" s="6" t="s">
        <v>50</v>
      </c>
      <c r="I262" s="6">
        <v>0.25</v>
      </c>
      <c r="J262" s="6">
        <v>0.25</v>
      </c>
    </row>
    <row r="263" spans="1:10" x14ac:dyDescent="0.2">
      <c r="A263" s="6" t="s">
        <v>104</v>
      </c>
      <c r="B263" s="6">
        <v>1001686.37</v>
      </c>
      <c r="C263" s="6">
        <v>1618459.87</v>
      </c>
      <c r="D263" s="6">
        <v>103.43</v>
      </c>
      <c r="E263" s="6">
        <v>102.32680000000001</v>
      </c>
      <c r="F263" s="6">
        <v>0.32</v>
      </c>
      <c r="G263" s="6">
        <v>0.152</v>
      </c>
      <c r="H263" s="6" t="s">
        <v>50</v>
      </c>
      <c r="I263" s="6">
        <v>0.25</v>
      </c>
      <c r="J263" s="6">
        <v>0.25</v>
      </c>
    </row>
    <row r="264" spans="1:10" x14ac:dyDescent="0.2">
      <c r="A264" s="6" t="s">
        <v>102</v>
      </c>
      <c r="B264" s="6">
        <v>1001750.93</v>
      </c>
      <c r="C264" s="6">
        <v>1618906.82</v>
      </c>
      <c r="D264" s="6">
        <v>103.94</v>
      </c>
      <c r="E264" s="6">
        <v>102.3981</v>
      </c>
      <c r="F264" s="6">
        <v>9.7000000000000003E-2</v>
      </c>
      <c r="G264" s="6">
        <v>4.5999999999999999E-2</v>
      </c>
      <c r="H264" s="6" t="s">
        <v>50</v>
      </c>
      <c r="I264" s="6">
        <v>0.25</v>
      </c>
      <c r="J264" s="6">
        <v>0.25</v>
      </c>
    </row>
    <row r="265" spans="1:10" x14ac:dyDescent="0.2">
      <c r="A265" s="6" t="s">
        <v>86</v>
      </c>
      <c r="B265" s="6">
        <v>1001718.81</v>
      </c>
      <c r="C265" s="6">
        <v>1618881.76</v>
      </c>
      <c r="D265" s="6">
        <v>103.89</v>
      </c>
      <c r="E265" s="6">
        <v>102.1494</v>
      </c>
      <c r="F265" s="6">
        <v>9.8000000000000004E-2</v>
      </c>
      <c r="G265" s="6">
        <v>4.7E-2</v>
      </c>
      <c r="H265" s="6" t="s">
        <v>50</v>
      </c>
      <c r="I265" s="6">
        <v>0.25</v>
      </c>
      <c r="J265" s="6">
        <v>0.25</v>
      </c>
    </row>
    <row r="266" spans="1:10" x14ac:dyDescent="0.2">
      <c r="A266" s="6" t="s">
        <v>87</v>
      </c>
      <c r="B266" s="6">
        <v>1001687.41</v>
      </c>
      <c r="C266" s="6">
        <v>1618855.51</v>
      </c>
      <c r="D266" s="6">
        <v>103.83</v>
      </c>
      <c r="E266" s="6">
        <v>101.22257999999999</v>
      </c>
      <c r="F266" s="6">
        <v>0.21199999999999999</v>
      </c>
      <c r="G266" s="6">
        <v>0.10100000000000001</v>
      </c>
      <c r="H266" s="6" t="s">
        <v>50</v>
      </c>
      <c r="I266" s="6">
        <v>0.25</v>
      </c>
      <c r="J266" s="6">
        <v>0.25</v>
      </c>
    </row>
    <row r="267" spans="1:10" x14ac:dyDescent="0.2">
      <c r="A267" s="6" t="s">
        <v>712</v>
      </c>
      <c r="B267" s="6">
        <v>1001742.5</v>
      </c>
      <c r="C267" s="6">
        <v>1618785.99</v>
      </c>
      <c r="D267" s="6">
        <v>104.75</v>
      </c>
      <c r="E267" s="6">
        <v>100.92140000000001</v>
      </c>
      <c r="F267" s="6">
        <v>0.13900000000000001</v>
      </c>
      <c r="G267" s="6">
        <v>6.6000000000000003E-2</v>
      </c>
      <c r="H267" s="6" t="s">
        <v>50</v>
      </c>
      <c r="I267" s="6">
        <v>0.25</v>
      </c>
      <c r="J267" s="6">
        <v>0.25</v>
      </c>
    </row>
    <row r="268" spans="1:10" x14ac:dyDescent="0.2">
      <c r="A268" s="6" t="s">
        <v>724</v>
      </c>
      <c r="B268" s="6">
        <v>1001779.76</v>
      </c>
      <c r="C268" s="6">
        <v>1618741.5</v>
      </c>
      <c r="D268" s="6">
        <v>104.48</v>
      </c>
      <c r="E268" s="6">
        <v>100.72102</v>
      </c>
      <c r="F268" s="6">
        <v>0.23699999999999999</v>
      </c>
      <c r="G268" s="6">
        <v>0.113</v>
      </c>
      <c r="H268" s="6" t="s">
        <v>50</v>
      </c>
      <c r="I268" s="6">
        <v>0.25</v>
      </c>
      <c r="J268" s="6">
        <v>0.25</v>
      </c>
    </row>
    <row r="269" spans="1:10" x14ac:dyDescent="0.2">
      <c r="A269" s="6" t="s">
        <v>83</v>
      </c>
      <c r="B269" s="6">
        <v>1001853.13</v>
      </c>
      <c r="C269" s="6">
        <v>1618675.02</v>
      </c>
      <c r="D269" s="6">
        <v>104.53</v>
      </c>
      <c r="E269" s="6">
        <v>103.4268</v>
      </c>
      <c r="F269" s="6">
        <v>3.1E-2</v>
      </c>
      <c r="G269" s="6">
        <v>1.4999999999999999E-2</v>
      </c>
      <c r="H269" s="6" t="s">
        <v>50</v>
      </c>
      <c r="I269" s="6">
        <v>0.25</v>
      </c>
      <c r="J269" s="6">
        <v>0.25</v>
      </c>
    </row>
    <row r="270" spans="1:10" x14ac:dyDescent="0.2">
      <c r="A270" s="6" t="s">
        <v>84</v>
      </c>
      <c r="B270" s="6">
        <v>1001843.76</v>
      </c>
      <c r="C270" s="6">
        <v>1618666.03</v>
      </c>
      <c r="D270" s="6">
        <v>104.3</v>
      </c>
      <c r="E270" s="6">
        <v>100.41</v>
      </c>
      <c r="F270" s="6">
        <v>0.27</v>
      </c>
      <c r="G270" s="6">
        <v>0.129</v>
      </c>
      <c r="H270" s="6" t="s">
        <v>50</v>
      </c>
      <c r="I270" s="6">
        <v>0.25</v>
      </c>
      <c r="J270" s="6">
        <v>0.25</v>
      </c>
    </row>
    <row r="271" spans="1:10" x14ac:dyDescent="0.2">
      <c r="A271" s="6" t="s">
        <v>89</v>
      </c>
      <c r="B271" s="6">
        <v>1001914.62</v>
      </c>
      <c r="C271" s="6">
        <v>1618481.68</v>
      </c>
      <c r="D271" s="6">
        <v>104.06</v>
      </c>
      <c r="E271" s="6">
        <v>102.9568</v>
      </c>
      <c r="F271" s="6">
        <v>0.13600000000000001</v>
      </c>
      <c r="G271" s="6">
        <v>6.5000000000000002E-2</v>
      </c>
      <c r="H271" s="6" t="s">
        <v>50</v>
      </c>
      <c r="I271" s="6">
        <v>0.25</v>
      </c>
      <c r="J271" s="6">
        <v>0.25</v>
      </c>
    </row>
    <row r="272" spans="1:10" x14ac:dyDescent="0.2">
      <c r="A272" s="6" t="s">
        <v>57</v>
      </c>
      <c r="B272" s="6">
        <v>1002020.51</v>
      </c>
      <c r="C272" s="6">
        <v>1618530.98</v>
      </c>
      <c r="D272" s="6">
        <v>103.98</v>
      </c>
      <c r="E272" s="6">
        <v>102.58</v>
      </c>
      <c r="F272" s="6">
        <v>0.24399999999999999</v>
      </c>
      <c r="G272" s="6">
        <v>0.11600000000000001</v>
      </c>
      <c r="H272" s="6" t="s">
        <v>50</v>
      </c>
      <c r="I272" s="6">
        <v>0.25</v>
      </c>
      <c r="J272" s="6">
        <v>0.25</v>
      </c>
    </row>
    <row r="273" spans="1:10" x14ac:dyDescent="0.2">
      <c r="A273" s="6" t="s">
        <v>92</v>
      </c>
      <c r="B273" s="6">
        <v>1002060.36</v>
      </c>
      <c r="C273" s="6">
        <v>1618381</v>
      </c>
      <c r="D273" s="6">
        <v>104.22</v>
      </c>
      <c r="E273" s="6">
        <v>103.1168</v>
      </c>
      <c r="F273" s="6">
        <v>0.28699999999999998</v>
      </c>
      <c r="G273" s="6">
        <v>0.13600000000000001</v>
      </c>
      <c r="H273" s="6" t="s">
        <v>50</v>
      </c>
      <c r="I273" s="6">
        <v>0.25</v>
      </c>
      <c r="J273" s="6">
        <v>0.25</v>
      </c>
    </row>
    <row r="274" spans="1:10" x14ac:dyDescent="0.2">
      <c r="A274" s="6" t="s">
        <v>90</v>
      </c>
      <c r="B274" s="6">
        <v>1001960.69</v>
      </c>
      <c r="C274" s="6">
        <v>1618448.25</v>
      </c>
      <c r="D274" s="6">
        <v>104.2</v>
      </c>
      <c r="E274" s="6">
        <v>101.9992</v>
      </c>
      <c r="F274" s="6">
        <v>0.39900000000000002</v>
      </c>
      <c r="G274" s="6">
        <v>0.19</v>
      </c>
      <c r="H274" s="6" t="s">
        <v>50</v>
      </c>
      <c r="I274" s="6">
        <v>0.25</v>
      </c>
      <c r="J274" s="6">
        <v>0.25</v>
      </c>
    </row>
    <row r="275" spans="1:10" x14ac:dyDescent="0.2">
      <c r="A275" s="6" t="s">
        <v>212</v>
      </c>
      <c r="B275" s="6">
        <v>1001981.6</v>
      </c>
      <c r="C275" s="6">
        <v>1618285.78</v>
      </c>
      <c r="D275" s="6">
        <v>103.89</v>
      </c>
      <c r="E275" s="6">
        <v>102.7868</v>
      </c>
      <c r="F275" s="6">
        <v>0.30199999999999999</v>
      </c>
      <c r="G275" s="6">
        <v>0.14399999999999999</v>
      </c>
      <c r="H275" s="6" t="s">
        <v>50</v>
      </c>
      <c r="I275" s="6">
        <v>0.25</v>
      </c>
      <c r="J275" s="6">
        <v>0.25</v>
      </c>
    </row>
    <row r="276" spans="1:10" x14ac:dyDescent="0.2">
      <c r="A276" s="6" t="s">
        <v>60</v>
      </c>
      <c r="B276" s="6">
        <v>1001858.86</v>
      </c>
      <c r="C276" s="6">
        <v>1618316.05</v>
      </c>
      <c r="D276" s="6">
        <v>103.43</v>
      </c>
      <c r="E276" s="6">
        <v>101.23609999999999</v>
      </c>
      <c r="F276" s="6">
        <v>0.16600000000000001</v>
      </c>
      <c r="G276" s="6">
        <v>7.9000000000000001E-2</v>
      </c>
      <c r="H276" s="6" t="s">
        <v>50</v>
      </c>
      <c r="I276" s="6">
        <v>0.25</v>
      </c>
      <c r="J276" s="6">
        <v>0.25</v>
      </c>
    </row>
    <row r="277" spans="1:10" x14ac:dyDescent="0.2">
      <c r="A277" s="6" t="s">
        <v>214</v>
      </c>
      <c r="B277" s="6">
        <v>1002155.56</v>
      </c>
      <c r="C277" s="6">
        <v>1618969.24</v>
      </c>
      <c r="D277" s="6">
        <v>105.21</v>
      </c>
      <c r="E277" s="6">
        <v>104.10680000000001</v>
      </c>
      <c r="F277" s="6">
        <v>0.17100000000000001</v>
      </c>
      <c r="G277" s="6">
        <v>8.1000000000000003E-2</v>
      </c>
      <c r="H277" s="6" t="s">
        <v>50</v>
      </c>
      <c r="I277" s="6">
        <v>0.25</v>
      </c>
      <c r="J277" s="6">
        <v>0.25</v>
      </c>
    </row>
    <row r="278" spans="1:10" x14ac:dyDescent="0.2">
      <c r="A278" s="6" t="s">
        <v>218</v>
      </c>
      <c r="B278" s="6">
        <v>1002201.64</v>
      </c>
      <c r="C278" s="6">
        <v>1618880.49</v>
      </c>
      <c r="D278" s="6">
        <v>105.01</v>
      </c>
      <c r="E278" s="6">
        <v>103.60680000000001</v>
      </c>
      <c r="F278" s="6">
        <v>0.17699999999999999</v>
      </c>
      <c r="G278" s="6">
        <v>8.4000000000000005E-2</v>
      </c>
      <c r="H278" s="6" t="s">
        <v>50</v>
      </c>
      <c r="I278" s="6">
        <v>0.25</v>
      </c>
      <c r="J278" s="6">
        <v>0.25</v>
      </c>
    </row>
    <row r="279" spans="1:10" x14ac:dyDescent="0.2">
      <c r="A279" s="6" t="s">
        <v>215</v>
      </c>
      <c r="B279" s="6">
        <v>1002130.6</v>
      </c>
      <c r="C279" s="6">
        <v>1618902.05</v>
      </c>
      <c r="D279" s="6">
        <v>104.98</v>
      </c>
      <c r="E279" s="6">
        <v>103.1772</v>
      </c>
      <c r="F279" s="6">
        <v>0.17799999999999999</v>
      </c>
      <c r="G279" s="6">
        <v>8.5000000000000006E-2</v>
      </c>
      <c r="H279" s="6" t="s">
        <v>50</v>
      </c>
      <c r="I279" s="6">
        <v>0.25</v>
      </c>
      <c r="J279" s="6">
        <v>0.25</v>
      </c>
    </row>
    <row r="280" spans="1:10" x14ac:dyDescent="0.2">
      <c r="A280" s="6" t="s">
        <v>203</v>
      </c>
      <c r="B280" s="6">
        <v>1002175.05</v>
      </c>
      <c r="C280" s="6">
        <v>1618811.48</v>
      </c>
      <c r="D280" s="6">
        <v>104.96</v>
      </c>
      <c r="E280" s="6">
        <v>103.85680000000001</v>
      </c>
      <c r="F280" s="6">
        <v>0.17799999999999999</v>
      </c>
      <c r="G280" s="6">
        <v>8.5000000000000006E-2</v>
      </c>
      <c r="H280" s="6" t="s">
        <v>50</v>
      </c>
      <c r="I280" s="6">
        <v>0.25</v>
      </c>
      <c r="J280" s="6">
        <v>0.25</v>
      </c>
    </row>
    <row r="281" spans="1:10" x14ac:dyDescent="0.2">
      <c r="A281" s="6" t="s">
        <v>200</v>
      </c>
      <c r="B281" s="6">
        <v>1002034.59</v>
      </c>
      <c r="C281" s="6">
        <v>1618851.51</v>
      </c>
      <c r="D281" s="6">
        <v>104.72</v>
      </c>
      <c r="E281" s="6">
        <v>103.3168</v>
      </c>
      <c r="F281" s="6">
        <v>0.17100000000000001</v>
      </c>
      <c r="G281" s="6">
        <v>8.1000000000000003E-2</v>
      </c>
      <c r="H281" s="6" t="s">
        <v>50</v>
      </c>
      <c r="I281" s="6">
        <v>0.25</v>
      </c>
      <c r="J281" s="6">
        <v>0.25</v>
      </c>
    </row>
    <row r="282" spans="1:10" x14ac:dyDescent="0.2">
      <c r="A282" s="6" t="s">
        <v>201</v>
      </c>
      <c r="B282" s="6">
        <v>1002103.56</v>
      </c>
      <c r="C282" s="6">
        <v>1618832.7</v>
      </c>
      <c r="D282" s="6">
        <v>104.54</v>
      </c>
      <c r="E282" s="6">
        <v>102.7449</v>
      </c>
      <c r="F282" s="6">
        <v>0.16600000000000001</v>
      </c>
      <c r="G282" s="6">
        <v>7.9000000000000001E-2</v>
      </c>
      <c r="H282" s="6" t="s">
        <v>50</v>
      </c>
      <c r="I282" s="6">
        <v>0.25</v>
      </c>
      <c r="J282" s="6">
        <v>0.25</v>
      </c>
    </row>
    <row r="283" spans="1:10" x14ac:dyDescent="0.2">
      <c r="A283" s="6" t="s">
        <v>209</v>
      </c>
      <c r="B283" s="6">
        <v>1002148.14</v>
      </c>
      <c r="C283" s="6">
        <v>1618743.76</v>
      </c>
      <c r="D283" s="6">
        <v>104.82</v>
      </c>
      <c r="E283" s="6">
        <v>103.71680000000001</v>
      </c>
      <c r="F283" s="6">
        <v>0.17</v>
      </c>
      <c r="G283" s="6">
        <v>8.1000000000000003E-2</v>
      </c>
      <c r="H283" s="6" t="s">
        <v>50</v>
      </c>
      <c r="I283" s="6">
        <v>0.25</v>
      </c>
      <c r="J283" s="6">
        <v>0.25</v>
      </c>
    </row>
    <row r="284" spans="1:10" x14ac:dyDescent="0.2">
      <c r="A284" s="6" t="s">
        <v>205</v>
      </c>
      <c r="B284" s="6">
        <v>1002080.8</v>
      </c>
      <c r="C284" s="6">
        <v>1618767.03</v>
      </c>
      <c r="D284" s="6">
        <v>104.56</v>
      </c>
      <c r="E284" s="6">
        <v>102.3396</v>
      </c>
      <c r="F284" s="6">
        <v>1.2999999999999999E-2</v>
      </c>
      <c r="G284" s="6">
        <v>6.0000000000000001E-3</v>
      </c>
      <c r="H284" s="6" t="s">
        <v>50</v>
      </c>
      <c r="I284" s="6">
        <v>0.25</v>
      </c>
      <c r="J284" s="6">
        <v>0.25</v>
      </c>
    </row>
    <row r="285" spans="1:10" x14ac:dyDescent="0.2">
      <c r="A285" s="6" t="s">
        <v>207</v>
      </c>
      <c r="B285" s="6">
        <v>1002079</v>
      </c>
      <c r="C285" s="6">
        <v>1618761.74</v>
      </c>
      <c r="D285" s="6">
        <v>104.56</v>
      </c>
      <c r="E285" s="6">
        <v>100.20350000000001</v>
      </c>
      <c r="F285" s="6">
        <v>0.16700000000000001</v>
      </c>
      <c r="G285" s="6">
        <v>0.08</v>
      </c>
      <c r="H285" s="6" t="s">
        <v>50</v>
      </c>
      <c r="I285" s="6">
        <v>0.25</v>
      </c>
      <c r="J285" s="6">
        <v>0.25</v>
      </c>
    </row>
    <row r="286" spans="1:10" x14ac:dyDescent="0.2">
      <c r="A286" s="6" t="s">
        <v>220</v>
      </c>
      <c r="B286" s="6">
        <v>1002122.22</v>
      </c>
      <c r="C286" s="6">
        <v>1618676.16</v>
      </c>
      <c r="D286" s="6">
        <v>104.57</v>
      </c>
      <c r="E286" s="6">
        <v>103.46680000000001</v>
      </c>
      <c r="F286" s="6">
        <v>0.17100000000000001</v>
      </c>
      <c r="G286" s="6">
        <v>8.1000000000000003E-2</v>
      </c>
      <c r="H286" s="6" t="s">
        <v>50</v>
      </c>
      <c r="I286" s="6">
        <v>0.25</v>
      </c>
      <c r="J286" s="6">
        <v>0.25</v>
      </c>
    </row>
    <row r="287" spans="1:10" x14ac:dyDescent="0.2">
      <c r="A287" s="6" t="s">
        <v>95</v>
      </c>
      <c r="B287" s="6">
        <v>1002074.37</v>
      </c>
      <c r="C287" s="6">
        <v>1618607.71</v>
      </c>
      <c r="D287" s="6">
        <v>104.33</v>
      </c>
      <c r="E287" s="6">
        <v>102.4198</v>
      </c>
      <c r="F287" s="6">
        <v>0.11899999999999999</v>
      </c>
      <c r="G287" s="6">
        <v>5.7000000000000002E-2</v>
      </c>
      <c r="H287" s="6" t="s">
        <v>50</v>
      </c>
      <c r="I287" s="6">
        <v>0.25</v>
      </c>
      <c r="J287" s="6">
        <v>0.25</v>
      </c>
    </row>
    <row r="288" spans="1:10" x14ac:dyDescent="0.2">
      <c r="A288" s="6" t="s">
        <v>221</v>
      </c>
      <c r="B288" s="6">
        <v>1002053.89</v>
      </c>
      <c r="C288" s="6">
        <v>1618696.52</v>
      </c>
      <c r="D288" s="6">
        <v>104.06</v>
      </c>
      <c r="E288" s="6">
        <v>100.093</v>
      </c>
      <c r="F288" s="6">
        <v>0.191</v>
      </c>
      <c r="G288" s="6">
        <v>9.0999999999999998E-2</v>
      </c>
      <c r="H288" s="6" t="s">
        <v>50</v>
      </c>
      <c r="I288" s="6">
        <v>0.25</v>
      </c>
      <c r="J288" s="6">
        <v>0.25</v>
      </c>
    </row>
    <row r="289" spans="1:10" x14ac:dyDescent="0.2">
      <c r="A289" s="6" t="s">
        <v>237</v>
      </c>
      <c r="B289" s="6">
        <v>1002026.32</v>
      </c>
      <c r="C289" s="6">
        <v>1618621.34</v>
      </c>
      <c r="D289" s="6">
        <v>104.12</v>
      </c>
      <c r="E289" s="6">
        <v>99.9666</v>
      </c>
      <c r="F289" s="6">
        <v>0.158</v>
      </c>
      <c r="G289" s="6">
        <v>7.4999999999999997E-2</v>
      </c>
      <c r="H289" s="6" t="s">
        <v>50</v>
      </c>
      <c r="I289" s="6">
        <v>0.25</v>
      </c>
      <c r="J289" s="6">
        <v>0.25</v>
      </c>
    </row>
    <row r="290" spans="1:10" x14ac:dyDescent="0.2">
      <c r="A290" s="6" t="s">
        <v>100</v>
      </c>
      <c r="B290" s="6">
        <v>1001962.8</v>
      </c>
      <c r="C290" s="6">
        <v>1618639.49</v>
      </c>
      <c r="D290" s="6">
        <v>104.28</v>
      </c>
      <c r="E290" s="6">
        <v>99.864000000000004</v>
      </c>
      <c r="F290" s="6">
        <v>0.128</v>
      </c>
      <c r="G290" s="6">
        <v>6.0999999999999999E-2</v>
      </c>
      <c r="H290" s="6" t="s">
        <v>50</v>
      </c>
      <c r="I290" s="6">
        <v>0.25</v>
      </c>
      <c r="J290" s="6">
        <v>0.25</v>
      </c>
    </row>
    <row r="291" spans="1:10" x14ac:dyDescent="0.2">
      <c r="A291" s="6" t="s">
        <v>733</v>
      </c>
      <c r="B291" s="6">
        <v>1001932.16</v>
      </c>
      <c r="C291" s="6">
        <v>1618595.62</v>
      </c>
      <c r="D291" s="6">
        <v>104.31</v>
      </c>
      <c r="E291" s="6">
        <v>99.782600000000002</v>
      </c>
      <c r="F291" s="6">
        <v>0.24299999999999999</v>
      </c>
      <c r="G291" s="6">
        <v>0.115</v>
      </c>
      <c r="H291" s="6" t="s">
        <v>50</v>
      </c>
      <c r="I291" s="6">
        <v>0.25</v>
      </c>
      <c r="J291" s="6">
        <v>0.25</v>
      </c>
    </row>
    <row r="292" spans="1:10" x14ac:dyDescent="0.2">
      <c r="A292" s="6" t="s">
        <v>786</v>
      </c>
      <c r="B292" s="6">
        <v>1001870.5</v>
      </c>
      <c r="C292" s="6">
        <v>1618515.44</v>
      </c>
      <c r="D292" s="6">
        <v>104.17</v>
      </c>
      <c r="E292" s="6">
        <v>99.646000000000001</v>
      </c>
      <c r="F292" s="6">
        <v>0.3</v>
      </c>
      <c r="G292" s="6">
        <v>0.14299999999999999</v>
      </c>
      <c r="H292" s="6" t="s">
        <v>50</v>
      </c>
      <c r="I292" s="6">
        <v>0.25</v>
      </c>
      <c r="J292" s="6">
        <v>0.25</v>
      </c>
    </row>
    <row r="293" spans="1:10" x14ac:dyDescent="0.2">
      <c r="A293" s="6" t="s">
        <v>790</v>
      </c>
      <c r="B293" s="6">
        <v>1001791.83</v>
      </c>
      <c r="C293" s="6">
        <v>1618417.31</v>
      </c>
      <c r="D293" s="6">
        <v>103.68</v>
      </c>
      <c r="E293" s="6">
        <v>99.477999999999994</v>
      </c>
      <c r="F293" s="6">
        <v>0.28100000000000003</v>
      </c>
      <c r="G293" s="6">
        <v>0.13400000000000001</v>
      </c>
      <c r="H293" s="6" t="s">
        <v>50</v>
      </c>
      <c r="I293" s="6">
        <v>0.25</v>
      </c>
      <c r="J293" s="6">
        <v>0.25</v>
      </c>
    </row>
    <row r="294" spans="1:10" x14ac:dyDescent="0.2">
      <c r="A294" s="6" t="s">
        <v>235</v>
      </c>
      <c r="B294" s="6">
        <v>1001843.76</v>
      </c>
      <c r="C294" s="6">
        <v>1618666.03</v>
      </c>
      <c r="D294" s="6">
        <v>104.3</v>
      </c>
      <c r="E294" s="6">
        <v>103.1968</v>
      </c>
      <c r="F294" s="6">
        <v>0.246</v>
      </c>
      <c r="G294" s="6">
        <v>0.11700000000000001</v>
      </c>
      <c r="H294" s="6" t="s">
        <v>50</v>
      </c>
      <c r="I294" s="6">
        <v>0.25</v>
      </c>
      <c r="J294" s="6">
        <v>0.25</v>
      </c>
    </row>
    <row r="295" spans="1:10" x14ac:dyDescent="0.2">
      <c r="A295" s="6" t="s">
        <v>136</v>
      </c>
      <c r="B295" s="6">
        <v>1001780.85</v>
      </c>
      <c r="C295" s="6">
        <v>1618584.19</v>
      </c>
      <c r="D295" s="6">
        <v>103.95</v>
      </c>
      <c r="E295" s="6">
        <v>102.1266</v>
      </c>
      <c r="F295" s="6">
        <v>0.21</v>
      </c>
      <c r="G295" s="6">
        <v>0.1</v>
      </c>
      <c r="H295" s="6" t="s">
        <v>50</v>
      </c>
      <c r="I295" s="6">
        <v>0.25</v>
      </c>
      <c r="J295" s="6">
        <v>0.25</v>
      </c>
    </row>
    <row r="296" spans="1:10" x14ac:dyDescent="0.2">
      <c r="A296" s="6" t="s">
        <v>239</v>
      </c>
      <c r="B296" s="6">
        <v>1001725.93</v>
      </c>
      <c r="C296" s="6">
        <v>1618511.28</v>
      </c>
      <c r="D296" s="6">
        <v>103.58</v>
      </c>
      <c r="E296" s="6">
        <v>99.323999999999998</v>
      </c>
      <c r="F296" s="6">
        <v>0.16300000000000001</v>
      </c>
      <c r="G296" s="6">
        <v>7.6999999999999999E-2</v>
      </c>
      <c r="H296" s="6" t="s">
        <v>50</v>
      </c>
      <c r="I296" s="6">
        <v>0.25</v>
      </c>
      <c r="J296" s="6">
        <v>0.25</v>
      </c>
    </row>
    <row r="297" spans="1:10" x14ac:dyDescent="0.2">
      <c r="A297" s="6" t="s">
        <v>243</v>
      </c>
      <c r="B297" s="6">
        <v>1001377.68</v>
      </c>
      <c r="C297" s="6">
        <v>1618297.65</v>
      </c>
      <c r="D297" s="6">
        <v>101.92</v>
      </c>
      <c r="E297" s="6">
        <v>100.8168</v>
      </c>
      <c r="F297" s="6">
        <v>9.2999999999999999E-2</v>
      </c>
      <c r="G297" s="6">
        <v>4.3999999999999997E-2</v>
      </c>
      <c r="H297" s="6" t="s">
        <v>50</v>
      </c>
      <c r="I297" s="6">
        <v>0.25</v>
      </c>
      <c r="J297" s="6">
        <v>0.25</v>
      </c>
    </row>
    <row r="298" spans="1:10" x14ac:dyDescent="0.2">
      <c r="A298" s="6" t="s">
        <v>241</v>
      </c>
      <c r="B298" s="6">
        <v>1001538.23</v>
      </c>
      <c r="C298" s="6">
        <v>1618091.83</v>
      </c>
      <c r="D298" s="6">
        <v>102.42</v>
      </c>
      <c r="E298" s="6">
        <v>101.1</v>
      </c>
      <c r="F298" s="6">
        <v>0.252</v>
      </c>
      <c r="G298" s="6">
        <v>0.12</v>
      </c>
      <c r="H298" s="6" t="s">
        <v>50</v>
      </c>
      <c r="I298" s="6">
        <v>0.25</v>
      </c>
      <c r="J298" s="6">
        <v>0.25</v>
      </c>
    </row>
    <row r="299" spans="1:10" x14ac:dyDescent="0.2">
      <c r="A299" s="6" t="s">
        <v>226</v>
      </c>
      <c r="B299" s="6">
        <v>1001619.52</v>
      </c>
      <c r="C299" s="6">
        <v>1618366.35</v>
      </c>
      <c r="D299" s="6">
        <v>102.92</v>
      </c>
      <c r="E299" s="6">
        <v>101.5168</v>
      </c>
      <c r="F299" s="6">
        <v>0.29299999999999998</v>
      </c>
      <c r="G299" s="6">
        <v>0.13900000000000001</v>
      </c>
      <c r="H299" s="6" t="s">
        <v>50</v>
      </c>
      <c r="I299" s="6">
        <v>0.25</v>
      </c>
      <c r="J299" s="6">
        <v>0.25</v>
      </c>
    </row>
    <row r="300" spans="1:10" x14ac:dyDescent="0.2">
      <c r="A300" s="6" t="s">
        <v>223</v>
      </c>
      <c r="B300" s="6">
        <v>1001487.2</v>
      </c>
      <c r="C300" s="6">
        <v>1618193.54</v>
      </c>
      <c r="D300" s="6">
        <v>102.33</v>
      </c>
      <c r="E300" s="6">
        <v>101.2268</v>
      </c>
      <c r="F300" s="6">
        <v>9.1999999999999998E-2</v>
      </c>
      <c r="G300" s="6">
        <v>4.3999999999999997E-2</v>
      </c>
      <c r="H300" s="6" t="s">
        <v>50</v>
      </c>
      <c r="I300" s="6">
        <v>0.25</v>
      </c>
      <c r="J300" s="6">
        <v>0.25</v>
      </c>
    </row>
    <row r="301" spans="1:10" x14ac:dyDescent="0.2">
      <c r="A301" s="6" t="s">
        <v>228</v>
      </c>
      <c r="B301" s="6">
        <v>1001563.42</v>
      </c>
      <c r="C301" s="6">
        <v>1618288.84</v>
      </c>
      <c r="D301" s="6">
        <v>102.94</v>
      </c>
      <c r="E301" s="6">
        <v>101.8368</v>
      </c>
      <c r="F301" s="6">
        <v>0.28799999999999998</v>
      </c>
      <c r="G301" s="6">
        <v>0.13700000000000001</v>
      </c>
      <c r="H301" s="6" t="s">
        <v>50</v>
      </c>
      <c r="I301" s="6">
        <v>0.25</v>
      </c>
      <c r="J301" s="6">
        <v>0.25</v>
      </c>
    </row>
    <row r="302" spans="1:10" x14ac:dyDescent="0.2">
      <c r="A302" s="6" t="s">
        <v>233</v>
      </c>
      <c r="B302" s="6">
        <v>1001816.87</v>
      </c>
      <c r="C302" s="6">
        <v>1618260.37</v>
      </c>
      <c r="D302" s="6">
        <v>103.67</v>
      </c>
      <c r="E302" s="6">
        <v>102.5668</v>
      </c>
      <c r="F302" s="6">
        <v>0.27</v>
      </c>
      <c r="G302" s="6">
        <v>0.129</v>
      </c>
      <c r="H302" s="6" t="s">
        <v>50</v>
      </c>
      <c r="I302" s="6">
        <v>0.25</v>
      </c>
      <c r="J302" s="6">
        <v>0.25</v>
      </c>
    </row>
    <row r="303" spans="1:10" x14ac:dyDescent="0.2">
      <c r="A303" s="6" t="s">
        <v>792</v>
      </c>
      <c r="B303" s="6">
        <v>1001686.37</v>
      </c>
      <c r="C303" s="6">
        <v>1618459.87</v>
      </c>
      <c r="D303" s="6">
        <v>103.43</v>
      </c>
      <c r="E303" s="6">
        <v>99.236000000000004</v>
      </c>
      <c r="F303" s="6">
        <v>0.27500000000000002</v>
      </c>
      <c r="G303" s="6">
        <v>0.13100000000000001</v>
      </c>
      <c r="H303" s="6" t="s">
        <v>50</v>
      </c>
      <c r="I303" s="6">
        <v>0.25</v>
      </c>
      <c r="J303" s="6">
        <v>0.25</v>
      </c>
    </row>
    <row r="304" spans="1:10" x14ac:dyDescent="0.2">
      <c r="A304" s="6" t="s">
        <v>230</v>
      </c>
      <c r="B304" s="6">
        <v>1001657.18</v>
      </c>
      <c r="C304" s="6">
        <v>1618238.6</v>
      </c>
      <c r="D304" s="6">
        <v>103.22</v>
      </c>
      <c r="E304" s="6">
        <v>102.1168</v>
      </c>
      <c r="F304" s="6">
        <v>0.255</v>
      </c>
      <c r="G304" s="6">
        <v>0.121</v>
      </c>
      <c r="H304" s="6" t="s">
        <v>50</v>
      </c>
      <c r="I304" s="6">
        <v>0.25</v>
      </c>
      <c r="J304" s="6">
        <v>0.25</v>
      </c>
    </row>
    <row r="305" spans="1:10" x14ac:dyDescent="0.2">
      <c r="A305" s="6" t="s">
        <v>171</v>
      </c>
      <c r="B305" s="6">
        <v>1001657.44</v>
      </c>
      <c r="C305" s="6">
        <v>1618238.4</v>
      </c>
      <c r="D305" s="6">
        <v>103.22</v>
      </c>
      <c r="E305" s="6">
        <v>101.8168</v>
      </c>
      <c r="F305" s="6">
        <v>0.22900000000000001</v>
      </c>
      <c r="G305" s="6">
        <v>0.109</v>
      </c>
      <c r="H305" s="6" t="s">
        <v>50</v>
      </c>
      <c r="I305" s="6">
        <v>0.25</v>
      </c>
      <c r="J305" s="6">
        <v>0.25</v>
      </c>
    </row>
    <row r="306" spans="1:10" x14ac:dyDescent="0.2">
      <c r="A306" s="6" t="s">
        <v>168</v>
      </c>
      <c r="B306" s="6">
        <v>1001717.15</v>
      </c>
      <c r="C306" s="6">
        <v>1618313.53</v>
      </c>
      <c r="D306" s="6">
        <v>103.13</v>
      </c>
      <c r="E306" s="6">
        <v>101.2684</v>
      </c>
      <c r="F306" s="6">
        <v>0.26500000000000001</v>
      </c>
      <c r="G306" s="6">
        <v>0.126</v>
      </c>
      <c r="H306" s="6" t="s">
        <v>50</v>
      </c>
      <c r="I306" s="6">
        <v>0.25</v>
      </c>
      <c r="J306" s="6">
        <v>0.25</v>
      </c>
    </row>
    <row r="307" spans="1:10" x14ac:dyDescent="0.2">
      <c r="A307" s="6" t="s">
        <v>169</v>
      </c>
      <c r="B307" s="6">
        <v>1001619.56</v>
      </c>
      <c r="C307" s="6">
        <v>1618366.33</v>
      </c>
      <c r="D307" s="6">
        <v>102.92</v>
      </c>
      <c r="E307" s="6">
        <v>99.087000000000003</v>
      </c>
      <c r="F307" s="6">
        <v>0.22900000000000001</v>
      </c>
      <c r="G307" s="6">
        <v>0.109</v>
      </c>
      <c r="H307" s="6" t="s">
        <v>50</v>
      </c>
      <c r="I307" s="6">
        <v>0.25</v>
      </c>
      <c r="J307" s="6">
        <v>0.25</v>
      </c>
    </row>
    <row r="308" spans="1:10" x14ac:dyDescent="0.2">
      <c r="A308" s="6" t="s">
        <v>231</v>
      </c>
      <c r="B308" s="6">
        <v>1001563.29</v>
      </c>
      <c r="C308" s="6">
        <v>1618288.71</v>
      </c>
      <c r="D308" s="6">
        <v>102.94</v>
      </c>
      <c r="E308" s="6">
        <v>98.965000000000003</v>
      </c>
      <c r="F308" s="6">
        <v>0.20100000000000001</v>
      </c>
      <c r="G308" s="6">
        <v>9.6000000000000002E-2</v>
      </c>
      <c r="H308" s="6" t="s">
        <v>50</v>
      </c>
      <c r="I308" s="6">
        <v>0.25</v>
      </c>
      <c r="J308" s="6">
        <v>0.25</v>
      </c>
    </row>
    <row r="309" spans="1:10" x14ac:dyDescent="0.2">
      <c r="A309" s="6" t="s">
        <v>173</v>
      </c>
      <c r="B309" s="6">
        <v>1001714.91</v>
      </c>
      <c r="C309" s="6">
        <v>1618520.72</v>
      </c>
      <c r="D309" s="6">
        <v>103.58</v>
      </c>
      <c r="E309" s="6">
        <v>102.1768</v>
      </c>
      <c r="F309" s="6">
        <v>0.22800000000000001</v>
      </c>
      <c r="G309" s="6">
        <v>0.109</v>
      </c>
      <c r="H309" s="6" t="s">
        <v>50</v>
      </c>
      <c r="I309" s="6">
        <v>0.25</v>
      </c>
      <c r="J309" s="6">
        <v>0.25</v>
      </c>
    </row>
    <row r="310" spans="1:10" x14ac:dyDescent="0.2">
      <c r="A310" s="6" t="s">
        <v>174</v>
      </c>
      <c r="B310" s="6">
        <v>1001666.57</v>
      </c>
      <c r="C310" s="6">
        <v>1618591.16</v>
      </c>
      <c r="D310" s="6">
        <v>103.37</v>
      </c>
      <c r="E310" s="6">
        <v>101.6311</v>
      </c>
      <c r="F310" s="6">
        <v>0.128</v>
      </c>
      <c r="G310" s="6">
        <v>6.0999999999999999E-2</v>
      </c>
      <c r="H310" s="6" t="s">
        <v>50</v>
      </c>
      <c r="I310" s="6">
        <v>0.25</v>
      </c>
      <c r="J310" s="6">
        <v>0.25</v>
      </c>
    </row>
    <row r="311" spans="1:10" x14ac:dyDescent="0.2">
      <c r="A311" s="6" t="s">
        <v>176</v>
      </c>
      <c r="B311" s="6">
        <v>1001619.58</v>
      </c>
      <c r="C311" s="6">
        <v>1618616.76</v>
      </c>
      <c r="D311" s="6">
        <v>103.23</v>
      </c>
      <c r="E311" s="6">
        <v>101.3122</v>
      </c>
      <c r="F311" s="6">
        <v>0.247</v>
      </c>
      <c r="G311" s="6">
        <v>0.11799999999999999</v>
      </c>
      <c r="H311" s="6" t="s">
        <v>50</v>
      </c>
      <c r="I311" s="6">
        <v>0.25</v>
      </c>
      <c r="J311" s="6">
        <v>0.25</v>
      </c>
    </row>
    <row r="312" spans="1:10" x14ac:dyDescent="0.2">
      <c r="A312" s="6" t="s">
        <v>158</v>
      </c>
      <c r="B312" s="6">
        <v>1001817.07</v>
      </c>
      <c r="C312" s="6">
        <v>1618260.37</v>
      </c>
      <c r="D312" s="6">
        <v>103.67</v>
      </c>
      <c r="E312" s="6">
        <v>100.97573</v>
      </c>
      <c r="F312" s="6">
        <v>0.23400000000000001</v>
      </c>
      <c r="G312" s="6">
        <v>0.111</v>
      </c>
      <c r="H312" s="6" t="s">
        <v>50</v>
      </c>
      <c r="I312" s="6">
        <v>0.25</v>
      </c>
      <c r="J312" s="6">
        <v>0.25</v>
      </c>
    </row>
    <row r="313" spans="1:10" x14ac:dyDescent="0.2">
      <c r="A313" s="6" t="s">
        <v>155</v>
      </c>
      <c r="B313" s="6">
        <v>1001796.14</v>
      </c>
      <c r="C313" s="6">
        <v>1618160.47</v>
      </c>
      <c r="D313" s="6">
        <v>103.58</v>
      </c>
      <c r="E313" s="6">
        <v>102.4768</v>
      </c>
      <c r="F313" s="6">
        <v>0.105</v>
      </c>
      <c r="G313" s="6">
        <v>0.05</v>
      </c>
      <c r="H313" s="6" t="s">
        <v>50</v>
      </c>
      <c r="I313" s="6">
        <v>0.25</v>
      </c>
      <c r="J313" s="6">
        <v>0.25</v>
      </c>
    </row>
    <row r="314" spans="1:10" x14ac:dyDescent="0.2">
      <c r="A314" s="6" t="s">
        <v>156</v>
      </c>
      <c r="B314" s="6">
        <v>1001757.81</v>
      </c>
      <c r="C314" s="6">
        <v>1618182.41</v>
      </c>
      <c r="D314" s="6">
        <v>103.46</v>
      </c>
      <c r="E314" s="6">
        <v>100.67829999999999</v>
      </c>
      <c r="F314" s="6">
        <v>0.27500000000000002</v>
      </c>
      <c r="G314" s="6">
        <v>0.13100000000000001</v>
      </c>
      <c r="H314" s="6" t="s">
        <v>50</v>
      </c>
      <c r="I314" s="6">
        <v>0.25</v>
      </c>
      <c r="J314" s="6">
        <v>0.25</v>
      </c>
    </row>
    <row r="315" spans="1:10" x14ac:dyDescent="0.2">
      <c r="A315" s="6" t="s">
        <v>165</v>
      </c>
      <c r="B315" s="6">
        <v>1001594.54</v>
      </c>
      <c r="C315" s="6">
        <v>1618154.34</v>
      </c>
      <c r="D315" s="6">
        <v>102.87</v>
      </c>
      <c r="E315" s="6">
        <v>101.7668</v>
      </c>
      <c r="F315" s="6">
        <v>0.17199999999999999</v>
      </c>
      <c r="G315" s="6">
        <v>8.2000000000000003E-2</v>
      </c>
      <c r="H315" s="6" t="s">
        <v>50</v>
      </c>
      <c r="I315" s="6">
        <v>0.25</v>
      </c>
      <c r="J315" s="6">
        <v>0.25</v>
      </c>
    </row>
    <row r="316" spans="1:10" x14ac:dyDescent="0.2">
      <c r="A316" s="6" t="s">
        <v>162</v>
      </c>
      <c r="B316" s="6">
        <v>1001411.07</v>
      </c>
      <c r="C316" s="6">
        <v>1618131.6</v>
      </c>
      <c r="D316" s="6">
        <v>101.97</v>
      </c>
      <c r="E316" s="6">
        <v>100.866</v>
      </c>
      <c r="F316" s="6">
        <v>0.221</v>
      </c>
      <c r="G316" s="6">
        <v>0.105</v>
      </c>
      <c r="H316" s="6" t="s">
        <v>50</v>
      </c>
      <c r="I316" s="6">
        <v>0.25</v>
      </c>
      <c r="J316" s="6">
        <v>0.25</v>
      </c>
    </row>
    <row r="317" spans="1:10" x14ac:dyDescent="0.2">
      <c r="A317" s="6" t="s">
        <v>163</v>
      </c>
      <c r="B317" s="6">
        <v>1001485.04</v>
      </c>
      <c r="C317" s="6">
        <v>1618187.44</v>
      </c>
      <c r="D317" s="6">
        <v>102.25</v>
      </c>
      <c r="E317" s="6">
        <v>100.379</v>
      </c>
      <c r="F317" s="6">
        <v>0.18</v>
      </c>
      <c r="G317" s="6">
        <v>8.5999999999999993E-2</v>
      </c>
      <c r="H317" s="6" t="s">
        <v>50</v>
      </c>
      <c r="I317" s="6">
        <v>0.25</v>
      </c>
      <c r="J317" s="6">
        <v>0.25</v>
      </c>
    </row>
    <row r="318" spans="1:10" x14ac:dyDescent="0.2">
      <c r="A318" s="6" t="s">
        <v>179</v>
      </c>
      <c r="B318" s="6">
        <v>1001447.89</v>
      </c>
      <c r="C318" s="6">
        <v>1618253.02</v>
      </c>
      <c r="D318" s="6">
        <v>101.87</v>
      </c>
      <c r="E318" s="6">
        <v>99.98</v>
      </c>
      <c r="F318" s="6">
        <v>0.17599999999999999</v>
      </c>
      <c r="G318" s="6">
        <v>8.4000000000000005E-2</v>
      </c>
      <c r="H318" s="6" t="s">
        <v>50</v>
      </c>
      <c r="I318" s="6">
        <v>0.25</v>
      </c>
      <c r="J318" s="6">
        <v>0.25</v>
      </c>
    </row>
    <row r="319" spans="1:10" x14ac:dyDescent="0.2">
      <c r="A319" s="6" t="s">
        <v>105</v>
      </c>
      <c r="B319" s="6">
        <v>1001569.59</v>
      </c>
      <c r="C319" s="6">
        <v>1618526.23</v>
      </c>
      <c r="D319" s="6">
        <v>102.83</v>
      </c>
      <c r="E319" s="6">
        <v>100.72329999999999</v>
      </c>
      <c r="F319" s="6">
        <v>0.28399999999999997</v>
      </c>
      <c r="G319" s="6">
        <v>0.13500000000000001</v>
      </c>
      <c r="H319" s="6" t="s">
        <v>50</v>
      </c>
      <c r="I319" s="6">
        <v>0.25</v>
      </c>
      <c r="J319" s="6">
        <v>0.25</v>
      </c>
    </row>
    <row r="320" spans="1:10" x14ac:dyDescent="0.2">
      <c r="A320" s="6" t="s">
        <v>195</v>
      </c>
      <c r="B320" s="6">
        <v>1001411.75</v>
      </c>
      <c r="C320" s="6">
        <v>1618317.04</v>
      </c>
      <c r="D320" s="6">
        <v>101.98</v>
      </c>
      <c r="E320" s="6">
        <v>99.593000000000004</v>
      </c>
      <c r="F320" s="6">
        <v>0.106</v>
      </c>
      <c r="G320" s="6">
        <v>5.0999999999999997E-2</v>
      </c>
      <c r="H320" s="6" t="s">
        <v>50</v>
      </c>
      <c r="I320" s="6">
        <v>0.25</v>
      </c>
      <c r="J320" s="6">
        <v>0.25</v>
      </c>
    </row>
    <row r="321" spans="1:10" x14ac:dyDescent="0.2">
      <c r="A321" s="6" t="s">
        <v>193</v>
      </c>
      <c r="B321" s="6">
        <v>1001509.5</v>
      </c>
      <c r="C321" s="6">
        <v>1618423.52</v>
      </c>
      <c r="D321" s="6">
        <v>102.37</v>
      </c>
      <c r="E321" s="6">
        <v>100.05070000000001</v>
      </c>
      <c r="F321" s="6">
        <v>0.21299999999999999</v>
      </c>
      <c r="G321" s="6">
        <v>0.10100000000000001</v>
      </c>
      <c r="H321" s="6" t="s">
        <v>50</v>
      </c>
      <c r="I321" s="6">
        <v>0.25</v>
      </c>
      <c r="J321" s="6">
        <v>0.25</v>
      </c>
    </row>
    <row r="322" spans="1:10" x14ac:dyDescent="0.2">
      <c r="A322" s="6" t="s">
        <v>115</v>
      </c>
      <c r="B322" s="6">
        <v>1001410.79</v>
      </c>
      <c r="C322" s="6">
        <v>1618410.05</v>
      </c>
      <c r="D322" s="6">
        <v>102.17</v>
      </c>
      <c r="E322" s="6">
        <v>99.566999999999993</v>
      </c>
      <c r="F322" s="6">
        <v>0.191</v>
      </c>
      <c r="G322" s="6">
        <v>9.0999999999999998E-2</v>
      </c>
      <c r="H322" s="6" t="s">
        <v>50</v>
      </c>
      <c r="I322" s="6">
        <v>0.25</v>
      </c>
      <c r="J322" s="6">
        <v>0.25</v>
      </c>
    </row>
    <row r="323" spans="1:10" x14ac:dyDescent="0.2">
      <c r="A323" s="6" t="s">
        <v>183</v>
      </c>
      <c r="B323" s="6">
        <v>1001458.04</v>
      </c>
      <c r="C323" s="6">
        <v>1618350.92</v>
      </c>
      <c r="D323" s="6">
        <v>102.19</v>
      </c>
      <c r="E323" s="6">
        <v>99.540099999999995</v>
      </c>
      <c r="F323" s="6">
        <v>3.2000000000000001E-2</v>
      </c>
      <c r="G323" s="6">
        <v>1.4999999999999999E-2</v>
      </c>
      <c r="H323" s="6" t="s">
        <v>50</v>
      </c>
      <c r="I323" s="6">
        <v>0.25</v>
      </c>
      <c r="J323" s="6">
        <v>0.25</v>
      </c>
    </row>
    <row r="324" spans="1:10" x14ac:dyDescent="0.2">
      <c r="A324" s="6" t="s">
        <v>184</v>
      </c>
      <c r="B324" s="6">
        <v>1001450</v>
      </c>
      <c r="C324" s="6">
        <v>1618340.05</v>
      </c>
      <c r="D324" s="6">
        <v>102.1</v>
      </c>
      <c r="E324" s="6">
        <v>99.358999999999995</v>
      </c>
      <c r="F324" s="6">
        <v>0.191</v>
      </c>
      <c r="G324" s="6">
        <v>9.0999999999999998E-2</v>
      </c>
      <c r="H324" s="6" t="s">
        <v>50</v>
      </c>
      <c r="I324" s="6">
        <v>0.25</v>
      </c>
      <c r="J324" s="6">
        <v>0.25</v>
      </c>
    </row>
    <row r="325" spans="1:10" x14ac:dyDescent="0.2">
      <c r="A325" s="6" t="s">
        <v>160</v>
      </c>
      <c r="B325" s="6">
        <v>1001657.44</v>
      </c>
      <c r="C325" s="6">
        <v>1618238.53</v>
      </c>
      <c r="D325" s="6">
        <v>103.22</v>
      </c>
      <c r="E325" s="6">
        <v>100.3456</v>
      </c>
      <c r="F325" s="6">
        <v>0.251</v>
      </c>
      <c r="G325" s="6">
        <v>0.11899999999999999</v>
      </c>
      <c r="H325" s="6" t="s">
        <v>50</v>
      </c>
      <c r="I325" s="6">
        <v>0.25</v>
      </c>
      <c r="J325" s="6">
        <v>0.25</v>
      </c>
    </row>
    <row r="326" spans="1:10" x14ac:dyDescent="0.2">
      <c r="A326" s="6" t="s">
        <v>705</v>
      </c>
      <c r="B326" s="6">
        <v>1001488.08</v>
      </c>
      <c r="C326" s="6">
        <v>1618269.59</v>
      </c>
      <c r="D326" s="6">
        <v>102.24</v>
      </c>
      <c r="E326" s="6">
        <v>99.197999999999993</v>
      </c>
      <c r="F326" s="6">
        <v>0.13500000000000001</v>
      </c>
      <c r="G326" s="6">
        <v>6.4000000000000001E-2</v>
      </c>
      <c r="H326" s="6" t="s">
        <v>50</v>
      </c>
      <c r="I326" s="6">
        <v>0.25</v>
      </c>
      <c r="J326" s="6">
        <v>0.25</v>
      </c>
    </row>
    <row r="327" spans="1:10" x14ac:dyDescent="0.2">
      <c r="A327" s="6" t="s">
        <v>224</v>
      </c>
      <c r="B327" s="6">
        <v>1001514.92</v>
      </c>
      <c r="C327" s="6">
        <v>1618219.91</v>
      </c>
      <c r="D327" s="6">
        <v>102.26</v>
      </c>
      <c r="E327" s="6">
        <v>98.86</v>
      </c>
      <c r="F327" s="6">
        <v>8.4000000000000005E-2</v>
      </c>
      <c r="G327" s="6">
        <v>0.04</v>
      </c>
      <c r="H327" s="6" t="s">
        <v>50</v>
      </c>
      <c r="I327" s="6">
        <v>0.25</v>
      </c>
      <c r="J327" s="6">
        <v>0.25</v>
      </c>
    </row>
    <row r="328" spans="1:10" x14ac:dyDescent="0.2">
      <c r="A328" s="6" t="s">
        <v>186</v>
      </c>
      <c r="B328" s="6">
        <v>1001691.56</v>
      </c>
      <c r="C328" s="6">
        <v>1618095.61</v>
      </c>
      <c r="D328" s="6">
        <v>103.12</v>
      </c>
      <c r="E328" s="6">
        <v>102.0168</v>
      </c>
      <c r="F328" s="6">
        <v>0.27100000000000002</v>
      </c>
      <c r="G328" s="6">
        <v>0.129</v>
      </c>
      <c r="H328" s="6" t="s">
        <v>50</v>
      </c>
      <c r="I328" s="6">
        <v>0.25</v>
      </c>
      <c r="J328" s="6">
        <v>0.25</v>
      </c>
    </row>
    <row r="329" spans="1:10" x14ac:dyDescent="0.2">
      <c r="A329" s="6" t="s">
        <v>181</v>
      </c>
      <c r="B329" s="6">
        <v>1001594.74</v>
      </c>
      <c r="C329" s="6">
        <v>1618154.54</v>
      </c>
      <c r="D329" s="6">
        <v>102.87</v>
      </c>
      <c r="E329" s="6">
        <v>100.053</v>
      </c>
      <c r="F329" s="6">
        <v>0.104</v>
      </c>
      <c r="G329" s="6">
        <v>4.9000000000000002E-2</v>
      </c>
      <c r="H329" s="6" t="s">
        <v>50</v>
      </c>
      <c r="I329" s="6">
        <v>0.25</v>
      </c>
      <c r="J329" s="6">
        <v>0.25</v>
      </c>
    </row>
    <row r="330" spans="1:10" x14ac:dyDescent="0.2">
      <c r="A330" s="6" t="s">
        <v>166</v>
      </c>
      <c r="B330" s="6">
        <v>1001531.23</v>
      </c>
      <c r="C330" s="6">
        <v>1618188.77</v>
      </c>
      <c r="D330" s="6">
        <v>102.54</v>
      </c>
      <c r="E330" s="6">
        <v>98.820599999999999</v>
      </c>
      <c r="F330" s="6">
        <v>0.183</v>
      </c>
      <c r="G330" s="6">
        <v>8.6999999999999994E-2</v>
      </c>
      <c r="H330" s="6" t="s">
        <v>50</v>
      </c>
      <c r="I330" s="6">
        <v>0.25</v>
      </c>
      <c r="J330" s="6">
        <v>0.25</v>
      </c>
    </row>
    <row r="331" spans="1:10" x14ac:dyDescent="0.2">
      <c r="A331" s="6" t="s">
        <v>740</v>
      </c>
      <c r="B331" s="6">
        <v>1001597.52</v>
      </c>
      <c r="C331" s="6">
        <v>1618060.57</v>
      </c>
      <c r="D331" s="6">
        <v>103.04</v>
      </c>
      <c r="E331" s="6">
        <v>99.607789999999994</v>
      </c>
      <c r="F331" s="6">
        <v>0.16300000000000001</v>
      </c>
      <c r="G331" s="6">
        <v>7.6999999999999999E-2</v>
      </c>
      <c r="H331" s="6" t="s">
        <v>50</v>
      </c>
      <c r="I331" s="6">
        <v>0.25</v>
      </c>
      <c r="J331" s="6">
        <v>0.25</v>
      </c>
    </row>
    <row r="332" spans="1:10" x14ac:dyDescent="0.2">
      <c r="A332" s="6" t="s">
        <v>191</v>
      </c>
      <c r="B332" s="6">
        <v>1001566.43</v>
      </c>
      <c r="C332" s="6">
        <v>1618121.06</v>
      </c>
      <c r="D332" s="6">
        <v>102.65</v>
      </c>
      <c r="E332" s="6">
        <v>98.692999999999998</v>
      </c>
      <c r="F332" s="6">
        <v>9.4E-2</v>
      </c>
      <c r="G332" s="6">
        <v>4.4999999999999998E-2</v>
      </c>
      <c r="H332" s="6" t="s">
        <v>50</v>
      </c>
      <c r="I332" s="6">
        <v>0.25</v>
      </c>
      <c r="J332" s="6">
        <v>0.25</v>
      </c>
    </row>
    <row r="333" spans="1:10" x14ac:dyDescent="0.2">
      <c r="A333" s="6" t="s">
        <v>650</v>
      </c>
      <c r="B333" s="6">
        <v>1001410.08</v>
      </c>
      <c r="C333" s="6">
        <v>1617865.57</v>
      </c>
      <c r="D333" s="6">
        <v>101.89</v>
      </c>
      <c r="E333" s="6">
        <v>100.7868</v>
      </c>
      <c r="F333" s="6">
        <v>0.16500000000000001</v>
      </c>
      <c r="G333" s="6">
        <v>7.8E-2</v>
      </c>
      <c r="H333" s="6" t="s">
        <v>50</v>
      </c>
      <c r="I333" s="6">
        <v>0.25</v>
      </c>
      <c r="J333" s="6">
        <v>0.25</v>
      </c>
    </row>
    <row r="334" spans="1:10" x14ac:dyDescent="0.2">
      <c r="A334" s="6" t="s">
        <v>637</v>
      </c>
      <c r="B334" s="6">
        <v>1001583.1</v>
      </c>
      <c r="C334" s="6">
        <v>1618009.15</v>
      </c>
      <c r="D334" s="6">
        <v>102.42</v>
      </c>
      <c r="E334" s="6">
        <v>101.3168</v>
      </c>
      <c r="F334" s="6">
        <v>0.23400000000000001</v>
      </c>
      <c r="G334" s="6">
        <v>0.111</v>
      </c>
      <c r="H334" s="6" t="s">
        <v>50</v>
      </c>
      <c r="I334" s="6">
        <v>0.25</v>
      </c>
      <c r="J334" s="6">
        <v>0.25</v>
      </c>
    </row>
    <row r="335" spans="1:10" x14ac:dyDescent="0.2">
      <c r="A335" s="6" t="s">
        <v>653</v>
      </c>
      <c r="B335" s="6">
        <v>1001568.09</v>
      </c>
      <c r="C335" s="6">
        <v>1617895.17</v>
      </c>
      <c r="D335" s="6">
        <v>102.42</v>
      </c>
      <c r="E335" s="6">
        <v>101.3168</v>
      </c>
      <c r="F335" s="6">
        <v>0.188</v>
      </c>
      <c r="G335" s="6">
        <v>8.8999999999999996E-2</v>
      </c>
      <c r="H335" s="6" t="s">
        <v>50</v>
      </c>
      <c r="I335" s="6">
        <v>0.25</v>
      </c>
      <c r="J335" s="6">
        <v>0.25</v>
      </c>
    </row>
    <row r="336" spans="1:10" x14ac:dyDescent="0.2">
      <c r="A336" s="6" t="s">
        <v>609</v>
      </c>
      <c r="B336" s="6">
        <v>1001601.87</v>
      </c>
      <c r="C336" s="6">
        <v>1617981.14</v>
      </c>
      <c r="D336" s="6">
        <v>102.97</v>
      </c>
      <c r="E336" s="6">
        <v>101.5668</v>
      </c>
      <c r="F336" s="6">
        <v>0.08</v>
      </c>
      <c r="G336" s="6">
        <v>3.7999999999999999E-2</v>
      </c>
      <c r="H336" s="6" t="s">
        <v>50</v>
      </c>
      <c r="I336" s="6">
        <v>0.25</v>
      </c>
      <c r="J336" s="6">
        <v>0.25</v>
      </c>
    </row>
    <row r="337" spans="1:10" x14ac:dyDescent="0.2">
      <c r="A337" s="6" t="s">
        <v>610</v>
      </c>
      <c r="B337" s="6">
        <v>1001583.1</v>
      </c>
      <c r="C337" s="6">
        <v>1618009.15</v>
      </c>
      <c r="D337" s="6">
        <v>102.42</v>
      </c>
      <c r="E337" s="6">
        <v>100.9868</v>
      </c>
      <c r="F337" s="6">
        <v>0.18</v>
      </c>
      <c r="G337" s="6">
        <v>8.5999999999999993E-2</v>
      </c>
      <c r="H337" s="6" t="s">
        <v>50</v>
      </c>
      <c r="I337" s="6">
        <v>0.25</v>
      </c>
      <c r="J337" s="6">
        <v>0.25</v>
      </c>
    </row>
    <row r="338" spans="1:10" x14ac:dyDescent="0.2">
      <c r="A338" s="6" t="s">
        <v>638</v>
      </c>
      <c r="B338" s="6">
        <v>1001538.28</v>
      </c>
      <c r="C338" s="6">
        <v>1618091.83</v>
      </c>
      <c r="D338" s="6">
        <v>102.42</v>
      </c>
      <c r="E338" s="6">
        <v>98.654300000000006</v>
      </c>
      <c r="F338" s="6">
        <v>0.23499999999999999</v>
      </c>
      <c r="G338" s="6">
        <v>0.112</v>
      </c>
      <c r="H338" s="6" t="s">
        <v>50</v>
      </c>
      <c r="I338" s="6">
        <v>0.25</v>
      </c>
      <c r="J338" s="6">
        <v>0.25</v>
      </c>
    </row>
    <row r="339" spans="1:10" x14ac:dyDescent="0.2">
      <c r="A339" s="6" t="s">
        <v>811</v>
      </c>
      <c r="B339" s="6">
        <v>1001457.89</v>
      </c>
      <c r="C339" s="6">
        <v>1618035.94</v>
      </c>
      <c r="D339" s="6">
        <v>102.12</v>
      </c>
      <c r="E339" s="6">
        <v>98.560900000000004</v>
      </c>
      <c r="F339" s="6">
        <v>0.24299999999999999</v>
      </c>
      <c r="G339" s="6">
        <v>0.115</v>
      </c>
      <c r="H339" s="6" t="s">
        <v>50</v>
      </c>
      <c r="I339" s="6">
        <v>0.25</v>
      </c>
      <c r="J339" s="6">
        <v>0.25</v>
      </c>
    </row>
    <row r="340" spans="1:10" x14ac:dyDescent="0.2">
      <c r="A340" s="6" t="s">
        <v>627</v>
      </c>
      <c r="B340" s="6">
        <v>1001525.06</v>
      </c>
      <c r="C340" s="6">
        <v>1617960.74</v>
      </c>
      <c r="D340" s="6">
        <v>102.37</v>
      </c>
      <c r="E340" s="6">
        <v>100.5491</v>
      </c>
      <c r="F340" s="6">
        <v>3.5999999999999997E-2</v>
      </c>
      <c r="G340" s="6">
        <v>1.7000000000000001E-2</v>
      </c>
      <c r="H340" s="6" t="s">
        <v>50</v>
      </c>
      <c r="I340" s="6">
        <v>0.25</v>
      </c>
      <c r="J340" s="6">
        <v>0.25</v>
      </c>
    </row>
    <row r="341" spans="1:10" x14ac:dyDescent="0.2">
      <c r="A341" s="6" t="s">
        <v>628</v>
      </c>
      <c r="B341" s="6">
        <v>1001513.75</v>
      </c>
      <c r="C341" s="6">
        <v>1617951.04</v>
      </c>
      <c r="D341" s="6">
        <v>102.23</v>
      </c>
      <c r="E341" s="6">
        <v>98.463999999999999</v>
      </c>
      <c r="F341" s="6">
        <v>0.157</v>
      </c>
      <c r="G341" s="6">
        <v>7.3999999999999996E-2</v>
      </c>
      <c r="H341" s="6" t="s">
        <v>50</v>
      </c>
      <c r="I341" s="6">
        <v>0.25</v>
      </c>
      <c r="J341" s="6">
        <v>0.25</v>
      </c>
    </row>
    <row r="342" spans="1:10" x14ac:dyDescent="0.2">
      <c r="A342" s="6" t="s">
        <v>651</v>
      </c>
      <c r="B342" s="6">
        <v>1001463.34</v>
      </c>
      <c r="C342" s="6">
        <v>1617909.38</v>
      </c>
      <c r="D342" s="6">
        <v>102.21</v>
      </c>
      <c r="E342" s="6">
        <v>98.402000000000001</v>
      </c>
      <c r="F342" s="6">
        <v>0.17299999999999999</v>
      </c>
      <c r="G342" s="6">
        <v>8.2000000000000003E-2</v>
      </c>
      <c r="H342" s="6" t="s">
        <v>50</v>
      </c>
      <c r="I342" s="6">
        <v>0.25</v>
      </c>
      <c r="J342" s="6">
        <v>0.25</v>
      </c>
    </row>
    <row r="343" spans="1:10" x14ac:dyDescent="0.2">
      <c r="A343" s="6" t="s">
        <v>630</v>
      </c>
      <c r="B343" s="6">
        <v>1002048.61</v>
      </c>
      <c r="C343" s="6">
        <v>1618146.11</v>
      </c>
      <c r="D343" s="6">
        <v>103.92</v>
      </c>
      <c r="E343" s="6">
        <v>102.8168</v>
      </c>
      <c r="F343" s="6">
        <v>7.0999999999999994E-2</v>
      </c>
      <c r="G343" s="6">
        <v>3.4000000000000002E-2</v>
      </c>
      <c r="H343" s="6" t="s">
        <v>50</v>
      </c>
      <c r="I343" s="6">
        <v>0.25</v>
      </c>
      <c r="J343" s="6">
        <v>0.25</v>
      </c>
    </row>
    <row r="344" spans="1:10" x14ac:dyDescent="0.2">
      <c r="A344" s="6" t="s">
        <v>599</v>
      </c>
      <c r="B344" s="6">
        <v>1001653.86</v>
      </c>
      <c r="C344" s="6">
        <v>1617891.58</v>
      </c>
      <c r="D344" s="6">
        <v>103.14</v>
      </c>
      <c r="E344" s="6">
        <v>102.0368</v>
      </c>
      <c r="F344" s="6">
        <v>0.29199999999999998</v>
      </c>
      <c r="G344" s="6">
        <v>0.13900000000000001</v>
      </c>
      <c r="H344" s="6" t="s">
        <v>50</v>
      </c>
      <c r="I344" s="6">
        <v>0.25</v>
      </c>
      <c r="J344" s="6">
        <v>0.25</v>
      </c>
    </row>
    <row r="345" spans="1:10" x14ac:dyDescent="0.2">
      <c r="A345" s="6" t="s">
        <v>597</v>
      </c>
      <c r="B345" s="6">
        <v>1001712.09</v>
      </c>
      <c r="C345" s="6">
        <v>1617781.6</v>
      </c>
      <c r="D345" s="6">
        <v>103.07</v>
      </c>
      <c r="E345" s="6">
        <v>101.96680000000001</v>
      </c>
      <c r="F345" s="6">
        <v>0.14899999999999999</v>
      </c>
      <c r="G345" s="6">
        <v>7.0999999999999994E-2</v>
      </c>
      <c r="H345" s="6" t="s">
        <v>50</v>
      </c>
      <c r="I345" s="6">
        <v>0.25</v>
      </c>
      <c r="J345" s="6">
        <v>0.25</v>
      </c>
    </row>
    <row r="346" spans="1:10" x14ac:dyDescent="0.2">
      <c r="A346" s="6" t="s">
        <v>601</v>
      </c>
      <c r="B346" s="6">
        <v>1002068.06</v>
      </c>
      <c r="C346" s="6">
        <v>1618214.86</v>
      </c>
      <c r="D346" s="6">
        <v>103.88</v>
      </c>
      <c r="E346" s="6">
        <v>102.77679999999999</v>
      </c>
      <c r="F346" s="6">
        <v>0.18</v>
      </c>
      <c r="G346" s="6">
        <v>8.5999999999999993E-2</v>
      </c>
      <c r="H346" s="6" t="s">
        <v>50</v>
      </c>
      <c r="I346" s="6">
        <v>0.25</v>
      </c>
      <c r="J346" s="6">
        <v>0.25</v>
      </c>
    </row>
    <row r="347" spans="1:10" x14ac:dyDescent="0.2">
      <c r="A347" s="6" t="s">
        <v>605</v>
      </c>
      <c r="B347" s="6">
        <v>1002013.94</v>
      </c>
      <c r="C347" s="6">
        <v>1618042.47</v>
      </c>
      <c r="D347" s="6">
        <v>103.94</v>
      </c>
      <c r="E347" s="6">
        <v>102.8368</v>
      </c>
      <c r="F347" s="6">
        <v>0.14299999999999999</v>
      </c>
      <c r="G347" s="6">
        <v>6.8000000000000005E-2</v>
      </c>
      <c r="H347" s="6" t="s">
        <v>50</v>
      </c>
      <c r="I347" s="6">
        <v>0.25</v>
      </c>
      <c r="J347" s="6">
        <v>0.25</v>
      </c>
    </row>
    <row r="348" spans="1:10" x14ac:dyDescent="0.2">
      <c r="A348" s="6" t="s">
        <v>602</v>
      </c>
      <c r="B348" s="6">
        <v>1002019.7</v>
      </c>
      <c r="C348" s="6">
        <v>1618157.03</v>
      </c>
      <c r="D348" s="6">
        <v>103.9</v>
      </c>
      <c r="E348" s="6">
        <v>102.34</v>
      </c>
      <c r="F348" s="6">
        <v>0.246</v>
      </c>
      <c r="G348" s="6">
        <v>0.11700000000000001</v>
      </c>
      <c r="H348" s="6" t="s">
        <v>50</v>
      </c>
      <c r="I348" s="6">
        <v>0.25</v>
      </c>
      <c r="J348" s="6">
        <v>0.25</v>
      </c>
    </row>
    <row r="349" spans="1:10" x14ac:dyDescent="0.2">
      <c r="A349" s="6" t="s">
        <v>590</v>
      </c>
      <c r="B349" s="6">
        <v>1001961.47</v>
      </c>
      <c r="C349" s="6">
        <v>1618071.78</v>
      </c>
      <c r="D349" s="6">
        <v>103.79</v>
      </c>
      <c r="E349" s="6">
        <v>101.7538</v>
      </c>
      <c r="F349" s="6">
        <v>0.14299999999999999</v>
      </c>
      <c r="G349" s="6">
        <v>6.8000000000000005E-2</v>
      </c>
      <c r="H349" s="6" t="s">
        <v>50</v>
      </c>
      <c r="I349" s="6">
        <v>0.25</v>
      </c>
      <c r="J349" s="6">
        <v>0.25</v>
      </c>
    </row>
    <row r="350" spans="1:10" x14ac:dyDescent="0.2">
      <c r="A350" s="6" t="s">
        <v>587</v>
      </c>
      <c r="B350" s="6">
        <v>1001925.26</v>
      </c>
      <c r="C350" s="6">
        <v>1618023.66</v>
      </c>
      <c r="D350" s="6">
        <v>103.97</v>
      </c>
      <c r="E350" s="6">
        <v>101.3998</v>
      </c>
      <c r="F350" s="6">
        <v>0.13900000000000001</v>
      </c>
      <c r="G350" s="6">
        <v>6.6000000000000003E-2</v>
      </c>
      <c r="H350" s="6" t="s">
        <v>50</v>
      </c>
      <c r="I350" s="6">
        <v>0.25</v>
      </c>
      <c r="J350" s="6">
        <v>0.25</v>
      </c>
    </row>
    <row r="351" spans="1:10" x14ac:dyDescent="0.2">
      <c r="A351" s="6" t="s">
        <v>588</v>
      </c>
      <c r="B351" s="6">
        <v>1001887.73</v>
      </c>
      <c r="C351" s="6">
        <v>1617979.65</v>
      </c>
      <c r="D351" s="6">
        <v>103.65</v>
      </c>
      <c r="E351" s="6">
        <v>101.0566</v>
      </c>
      <c r="F351" s="6">
        <v>0.28399999999999997</v>
      </c>
      <c r="G351" s="6">
        <v>0.13500000000000001</v>
      </c>
      <c r="H351" s="6" t="s">
        <v>50</v>
      </c>
      <c r="I351" s="6">
        <v>0.25</v>
      </c>
      <c r="J351" s="6">
        <v>0.25</v>
      </c>
    </row>
    <row r="352" spans="1:10" x14ac:dyDescent="0.2">
      <c r="A352" s="6" t="s">
        <v>592</v>
      </c>
      <c r="B352" s="6">
        <v>1001811.77</v>
      </c>
      <c r="C352" s="6">
        <v>1617888.27</v>
      </c>
      <c r="D352" s="6">
        <v>103.31</v>
      </c>
      <c r="E352" s="6">
        <v>100.384</v>
      </c>
      <c r="F352" s="6">
        <v>0.28299999999999997</v>
      </c>
      <c r="G352" s="6">
        <v>0.13500000000000001</v>
      </c>
      <c r="H352" s="6" t="s">
        <v>50</v>
      </c>
      <c r="I352" s="6">
        <v>0.25</v>
      </c>
      <c r="J352" s="6">
        <v>0.25</v>
      </c>
    </row>
    <row r="353" spans="1:10" x14ac:dyDescent="0.2">
      <c r="A353" s="6" t="s">
        <v>594</v>
      </c>
      <c r="B353" s="6">
        <v>1001731.98</v>
      </c>
      <c r="C353" s="6">
        <v>1617800.54</v>
      </c>
      <c r="D353" s="6">
        <v>102.99</v>
      </c>
      <c r="E353" s="6">
        <v>99.814819999999997</v>
      </c>
      <c r="F353" s="6">
        <v>5.0999999999999997E-2</v>
      </c>
      <c r="G353" s="6">
        <v>2.4E-2</v>
      </c>
      <c r="H353" s="6" t="s">
        <v>50</v>
      </c>
      <c r="I353" s="6">
        <v>0.25</v>
      </c>
      <c r="J353" s="6">
        <v>0.25</v>
      </c>
    </row>
    <row r="354" spans="1:10" x14ac:dyDescent="0.2">
      <c r="A354" s="6" t="s">
        <v>536</v>
      </c>
      <c r="B354" s="6">
        <v>1001715.94</v>
      </c>
      <c r="C354" s="6">
        <v>1617786.6</v>
      </c>
      <c r="D354" s="6">
        <v>103.07</v>
      </c>
      <c r="E354" s="6">
        <v>99.689700000000002</v>
      </c>
      <c r="F354" s="6">
        <v>0.215</v>
      </c>
      <c r="G354" s="6">
        <v>0.10199999999999999</v>
      </c>
      <c r="H354" s="6" t="s">
        <v>50</v>
      </c>
      <c r="I354" s="6">
        <v>0.25</v>
      </c>
      <c r="J354" s="6">
        <v>0.25</v>
      </c>
    </row>
    <row r="355" spans="1:10" x14ac:dyDescent="0.2">
      <c r="A355" s="6" t="s">
        <v>533</v>
      </c>
      <c r="B355" s="6">
        <v>1001485.35</v>
      </c>
      <c r="C355" s="6">
        <v>1617735.32</v>
      </c>
      <c r="D355" s="6">
        <v>102.02</v>
      </c>
      <c r="E355" s="6">
        <v>100.6168</v>
      </c>
      <c r="F355" s="6">
        <v>0.255</v>
      </c>
      <c r="G355" s="6">
        <v>0.121</v>
      </c>
      <c r="H355" s="6" t="s">
        <v>50</v>
      </c>
      <c r="I355" s="6">
        <v>0.25</v>
      </c>
      <c r="J355" s="6">
        <v>0.25</v>
      </c>
    </row>
    <row r="356" spans="1:10" x14ac:dyDescent="0.2">
      <c r="A356" s="6" t="s">
        <v>534</v>
      </c>
      <c r="B356" s="6">
        <v>1001541.74</v>
      </c>
      <c r="C356" s="6">
        <v>1617645.1</v>
      </c>
      <c r="D356" s="6">
        <v>101.97</v>
      </c>
      <c r="E356" s="6">
        <v>100.00360000000001</v>
      </c>
      <c r="F356" s="6">
        <v>0.17</v>
      </c>
      <c r="G356" s="6">
        <v>8.1000000000000003E-2</v>
      </c>
      <c r="H356" s="6" t="s">
        <v>50</v>
      </c>
      <c r="I356" s="6">
        <v>0.25</v>
      </c>
      <c r="J356" s="6">
        <v>0.25</v>
      </c>
    </row>
    <row r="357" spans="1:10" x14ac:dyDescent="0.2">
      <c r="A357" s="6" t="s">
        <v>542</v>
      </c>
      <c r="B357" s="6">
        <v>1001811.77</v>
      </c>
      <c r="C357" s="6">
        <v>1617888.27</v>
      </c>
      <c r="D357" s="6">
        <v>103.31</v>
      </c>
      <c r="E357" s="6">
        <v>102.2068</v>
      </c>
      <c r="F357" s="6">
        <v>0.28799999999999998</v>
      </c>
      <c r="G357" s="6">
        <v>0.13700000000000001</v>
      </c>
      <c r="H357" s="6" t="s">
        <v>50</v>
      </c>
      <c r="I357" s="6">
        <v>0.25</v>
      </c>
      <c r="J357" s="6">
        <v>0.25</v>
      </c>
    </row>
    <row r="358" spans="1:10" x14ac:dyDescent="0.2">
      <c r="A358" s="6" t="s">
        <v>540</v>
      </c>
      <c r="B358" s="6">
        <v>1001777.16</v>
      </c>
      <c r="C358" s="6">
        <v>1618037.09</v>
      </c>
      <c r="D358" s="6">
        <v>103.2</v>
      </c>
      <c r="E358" s="6">
        <v>101.7968</v>
      </c>
      <c r="F358" s="6">
        <v>0.23100000000000001</v>
      </c>
      <c r="G358" s="6">
        <v>0.11</v>
      </c>
      <c r="H358" s="6" t="s">
        <v>50</v>
      </c>
      <c r="I358" s="6">
        <v>0.25</v>
      </c>
      <c r="J358" s="6">
        <v>0.25</v>
      </c>
    </row>
    <row r="359" spans="1:10" x14ac:dyDescent="0.2">
      <c r="A359" s="6" t="s">
        <v>524</v>
      </c>
      <c r="B359" s="6">
        <v>1001716.8</v>
      </c>
      <c r="C359" s="6">
        <v>1617962.09</v>
      </c>
      <c r="D359" s="6">
        <v>103.25</v>
      </c>
      <c r="E359" s="6">
        <v>101.2457</v>
      </c>
      <c r="F359" s="6">
        <v>0.22700000000000001</v>
      </c>
      <c r="G359" s="6">
        <v>0.108</v>
      </c>
      <c r="H359" s="6" t="s">
        <v>50</v>
      </c>
      <c r="I359" s="6">
        <v>0.25</v>
      </c>
      <c r="J359" s="6">
        <v>0.25</v>
      </c>
    </row>
    <row r="360" spans="1:10" x14ac:dyDescent="0.2">
      <c r="A360" s="6" t="s">
        <v>521</v>
      </c>
      <c r="B360" s="6">
        <v>1001653.78</v>
      </c>
      <c r="C360" s="6">
        <v>1617890.73</v>
      </c>
      <c r="D360" s="6">
        <v>103.14</v>
      </c>
      <c r="E360" s="6">
        <v>100.70269999999999</v>
      </c>
      <c r="F360" s="6">
        <v>0.11799999999999999</v>
      </c>
      <c r="G360" s="6">
        <v>5.6000000000000001E-2</v>
      </c>
      <c r="H360" s="6" t="s">
        <v>50</v>
      </c>
      <c r="I360" s="6">
        <v>0.25</v>
      </c>
      <c r="J360" s="6">
        <v>0.25</v>
      </c>
    </row>
    <row r="361" spans="1:10" x14ac:dyDescent="0.2">
      <c r="A361" s="6" t="s">
        <v>526</v>
      </c>
      <c r="B361" s="6">
        <v>1001764.74</v>
      </c>
      <c r="C361" s="6">
        <v>1617710.92</v>
      </c>
      <c r="D361" s="6">
        <v>102.7</v>
      </c>
      <c r="E361" s="6">
        <v>99.343999999999994</v>
      </c>
      <c r="F361" s="6">
        <v>0.20100000000000001</v>
      </c>
      <c r="G361" s="6">
        <v>9.6000000000000002E-2</v>
      </c>
      <c r="H361" s="6" t="s">
        <v>50</v>
      </c>
      <c r="I361" s="6">
        <v>0.25</v>
      </c>
      <c r="J361" s="6">
        <v>0.25</v>
      </c>
    </row>
    <row r="362" spans="1:10" x14ac:dyDescent="0.2">
      <c r="A362" s="6" t="s">
        <v>527</v>
      </c>
      <c r="B362" s="6">
        <v>1001691.56</v>
      </c>
      <c r="C362" s="6">
        <v>1617669.4</v>
      </c>
      <c r="D362" s="6">
        <v>102.41</v>
      </c>
      <c r="E362" s="6">
        <v>98.989869999999996</v>
      </c>
      <c r="F362" s="6">
        <v>0.17199999999999999</v>
      </c>
      <c r="G362" s="6">
        <v>8.2000000000000003E-2</v>
      </c>
      <c r="H362" s="6" t="s">
        <v>50</v>
      </c>
      <c r="I362" s="6">
        <v>0.25</v>
      </c>
      <c r="J362" s="6">
        <v>0.25</v>
      </c>
    </row>
    <row r="363" spans="1:10" x14ac:dyDescent="0.2">
      <c r="A363" s="6" t="s">
        <v>531</v>
      </c>
      <c r="B363" s="6">
        <v>1001601.87</v>
      </c>
      <c r="C363" s="6">
        <v>1617981.14</v>
      </c>
      <c r="D363" s="6">
        <v>102.97</v>
      </c>
      <c r="E363" s="6">
        <v>101.8668</v>
      </c>
      <c r="F363" s="6">
        <v>0.13100000000000001</v>
      </c>
      <c r="G363" s="6">
        <v>6.3E-2</v>
      </c>
      <c r="H363" s="6" t="s">
        <v>50</v>
      </c>
      <c r="I363" s="6">
        <v>0.25</v>
      </c>
      <c r="J363" s="6">
        <v>0.25</v>
      </c>
    </row>
    <row r="364" spans="1:10" x14ac:dyDescent="0.2">
      <c r="A364" s="6" t="s">
        <v>522</v>
      </c>
      <c r="B364" s="6">
        <v>1001628.78</v>
      </c>
      <c r="C364" s="6">
        <v>1617933.29</v>
      </c>
      <c r="D364" s="6">
        <v>102.85</v>
      </c>
      <c r="E364" s="6">
        <v>100.4054</v>
      </c>
      <c r="F364" s="6">
        <v>0.17100000000000001</v>
      </c>
      <c r="G364" s="6">
        <v>8.1000000000000003E-2</v>
      </c>
      <c r="H364" s="6" t="s">
        <v>50</v>
      </c>
      <c r="I364" s="6">
        <v>0.25</v>
      </c>
      <c r="J364" s="6">
        <v>0.25</v>
      </c>
    </row>
    <row r="365" spans="1:10" x14ac:dyDescent="0.2">
      <c r="A365" s="6" t="s">
        <v>529</v>
      </c>
      <c r="B365" s="6">
        <v>1001568.09</v>
      </c>
      <c r="C365" s="6">
        <v>1617895.17</v>
      </c>
      <c r="D365" s="6">
        <v>102.42</v>
      </c>
      <c r="E365" s="6">
        <v>99.9893</v>
      </c>
      <c r="F365" s="6">
        <v>0.19500000000000001</v>
      </c>
      <c r="G365" s="6">
        <v>9.2999999999999999E-2</v>
      </c>
      <c r="H365" s="6" t="s">
        <v>50</v>
      </c>
      <c r="I365" s="6">
        <v>0.25</v>
      </c>
      <c r="J365" s="6">
        <v>0.25</v>
      </c>
    </row>
    <row r="366" spans="1:10" x14ac:dyDescent="0.2">
      <c r="A366" s="6" t="s">
        <v>558</v>
      </c>
      <c r="B366" s="6">
        <v>1001501.7</v>
      </c>
      <c r="C366" s="6">
        <v>1617848.07</v>
      </c>
      <c r="D366" s="6">
        <v>102.36</v>
      </c>
      <c r="E366" s="6">
        <v>98.334000000000003</v>
      </c>
      <c r="F366" s="6">
        <v>0.21199999999999999</v>
      </c>
      <c r="G366" s="6">
        <v>0.10100000000000001</v>
      </c>
      <c r="H366" s="6" t="s">
        <v>50</v>
      </c>
      <c r="I366" s="6">
        <v>0.25</v>
      </c>
      <c r="J366" s="6">
        <v>0.25</v>
      </c>
    </row>
    <row r="367" spans="1:10" x14ac:dyDescent="0.2">
      <c r="A367" s="6" t="s">
        <v>555</v>
      </c>
      <c r="B367" s="6">
        <v>1001381.32</v>
      </c>
      <c r="C367" s="6">
        <v>1617753.73</v>
      </c>
      <c r="D367" s="6">
        <v>101.68</v>
      </c>
      <c r="E367" s="6">
        <v>100.57680000000001</v>
      </c>
      <c r="F367" s="6">
        <v>0.19400000000000001</v>
      </c>
      <c r="G367" s="6">
        <v>9.1999999999999998E-2</v>
      </c>
      <c r="H367" s="6" t="s">
        <v>50</v>
      </c>
      <c r="I367" s="6">
        <v>0.25</v>
      </c>
      <c r="J367" s="6">
        <v>0.25</v>
      </c>
    </row>
    <row r="368" spans="1:10" x14ac:dyDescent="0.2">
      <c r="A368" s="6" t="s">
        <v>560</v>
      </c>
      <c r="B368" s="6">
        <v>1001319.35</v>
      </c>
      <c r="C368" s="6">
        <v>1617793.09</v>
      </c>
      <c r="D368" s="6">
        <v>101.43</v>
      </c>
      <c r="E368" s="6">
        <v>100.32680000000001</v>
      </c>
      <c r="F368" s="6">
        <v>0.27400000000000002</v>
      </c>
      <c r="G368" s="6">
        <v>0.13</v>
      </c>
      <c r="H368" s="6" t="s">
        <v>50</v>
      </c>
      <c r="I368" s="6">
        <v>0.25</v>
      </c>
      <c r="J368" s="6">
        <v>0.25</v>
      </c>
    </row>
    <row r="369" spans="1:10" x14ac:dyDescent="0.2">
      <c r="A369" s="6" t="s">
        <v>561</v>
      </c>
      <c r="B369" s="6">
        <v>1001408.71</v>
      </c>
      <c r="C369" s="6">
        <v>1617864.59</v>
      </c>
      <c r="D369" s="6">
        <v>101.89</v>
      </c>
      <c r="E369" s="6">
        <v>99.6785</v>
      </c>
      <c r="F369" s="6">
        <v>0.189</v>
      </c>
      <c r="G369" s="6">
        <v>0.09</v>
      </c>
      <c r="H369" s="6" t="s">
        <v>50</v>
      </c>
      <c r="I369" s="6">
        <v>0.25</v>
      </c>
      <c r="J369" s="6">
        <v>0.25</v>
      </c>
    </row>
    <row r="370" spans="1:10" x14ac:dyDescent="0.2">
      <c r="A370" s="6" t="s">
        <v>556</v>
      </c>
      <c r="B370" s="6">
        <v>1001449.8</v>
      </c>
      <c r="C370" s="6">
        <v>1617797.38</v>
      </c>
      <c r="D370" s="6">
        <v>101.93</v>
      </c>
      <c r="E370" s="6">
        <v>99.22</v>
      </c>
      <c r="F370" s="6">
        <v>0.16600000000000001</v>
      </c>
      <c r="G370" s="6">
        <v>7.9000000000000001E-2</v>
      </c>
      <c r="H370" s="6" t="s">
        <v>50</v>
      </c>
      <c r="I370" s="6">
        <v>0.25</v>
      </c>
      <c r="J370" s="6">
        <v>0.25</v>
      </c>
    </row>
    <row r="371" spans="1:10" x14ac:dyDescent="0.2">
      <c r="A371" s="6" t="s">
        <v>547</v>
      </c>
      <c r="B371" s="6">
        <v>1001449.48</v>
      </c>
      <c r="C371" s="6">
        <v>1617715.56</v>
      </c>
      <c r="D371" s="6">
        <v>101.96</v>
      </c>
      <c r="E371" s="6">
        <v>100.85680000000001</v>
      </c>
      <c r="F371" s="6">
        <v>9.8000000000000004E-2</v>
      </c>
      <c r="G371" s="6">
        <v>4.7E-2</v>
      </c>
      <c r="H371" s="6" t="s">
        <v>50</v>
      </c>
      <c r="I371" s="6">
        <v>0.25</v>
      </c>
      <c r="J371" s="6">
        <v>0.25</v>
      </c>
    </row>
    <row r="372" spans="1:10" x14ac:dyDescent="0.2">
      <c r="A372" s="6" t="s">
        <v>544</v>
      </c>
      <c r="B372" s="6">
        <v>1001568.81</v>
      </c>
      <c r="C372" s="6">
        <v>1617893.96</v>
      </c>
      <c r="D372" s="6">
        <v>102.42</v>
      </c>
      <c r="E372" s="6">
        <v>101.0168</v>
      </c>
      <c r="F372" s="6">
        <v>0.23799999999999999</v>
      </c>
      <c r="G372" s="6">
        <v>0.113</v>
      </c>
      <c r="H372" s="6" t="s">
        <v>50</v>
      </c>
      <c r="I372" s="6">
        <v>0.25</v>
      </c>
      <c r="J372" s="6">
        <v>0.25</v>
      </c>
    </row>
    <row r="373" spans="1:10" x14ac:dyDescent="0.2">
      <c r="A373" s="6" t="s">
        <v>545</v>
      </c>
      <c r="B373" s="6">
        <v>1001620.57</v>
      </c>
      <c r="C373" s="6">
        <v>1617808.73</v>
      </c>
      <c r="D373" s="6">
        <v>102.58</v>
      </c>
      <c r="E373" s="6">
        <v>100.4495</v>
      </c>
      <c r="F373" s="6">
        <v>0.186</v>
      </c>
      <c r="G373" s="6">
        <v>8.8999999999999996E-2</v>
      </c>
      <c r="H373" s="6" t="s">
        <v>50</v>
      </c>
      <c r="I373" s="6">
        <v>0.25</v>
      </c>
      <c r="J373" s="6">
        <v>0.25</v>
      </c>
    </row>
    <row r="374" spans="1:10" x14ac:dyDescent="0.2">
      <c r="A374" s="6" t="s">
        <v>548</v>
      </c>
      <c r="B374" s="6">
        <v>1001484.44</v>
      </c>
      <c r="C374" s="6">
        <v>1617736.89</v>
      </c>
      <c r="D374" s="6">
        <v>102.02</v>
      </c>
      <c r="E374" s="6">
        <v>98.81</v>
      </c>
      <c r="F374" s="6">
        <v>0.17100000000000001</v>
      </c>
      <c r="G374" s="6">
        <v>8.1000000000000003E-2</v>
      </c>
      <c r="H374" s="6" t="s">
        <v>50</v>
      </c>
      <c r="I374" s="6">
        <v>0.25</v>
      </c>
      <c r="J374" s="6">
        <v>0.25</v>
      </c>
    </row>
    <row r="375" spans="1:10" x14ac:dyDescent="0.2">
      <c r="A375" s="6" t="s">
        <v>553</v>
      </c>
      <c r="B375" s="6">
        <v>1001546.77</v>
      </c>
      <c r="C375" s="6">
        <v>1617771.88</v>
      </c>
      <c r="D375" s="6">
        <v>102.39</v>
      </c>
      <c r="E375" s="6">
        <v>98.249499999999998</v>
      </c>
      <c r="F375" s="6">
        <v>0.22700000000000001</v>
      </c>
      <c r="G375" s="6">
        <v>0.108</v>
      </c>
      <c r="H375" s="6" t="s">
        <v>50</v>
      </c>
      <c r="I375" s="6">
        <v>0.25</v>
      </c>
      <c r="J375" s="6">
        <v>0.25</v>
      </c>
    </row>
    <row r="376" spans="1:10" x14ac:dyDescent="0.2">
      <c r="A376" s="6" t="s">
        <v>550</v>
      </c>
      <c r="B376" s="6">
        <v>1001662.8</v>
      </c>
      <c r="C376" s="6">
        <v>1617742.97</v>
      </c>
      <c r="D376" s="6">
        <v>102.39</v>
      </c>
      <c r="E376" s="6">
        <v>99.9983</v>
      </c>
      <c r="F376" s="6">
        <v>0.20300000000000001</v>
      </c>
      <c r="G376" s="6">
        <v>9.7000000000000003E-2</v>
      </c>
      <c r="H376" s="6" t="s">
        <v>50</v>
      </c>
      <c r="I376" s="6">
        <v>0.25</v>
      </c>
      <c r="J376" s="6">
        <v>0.25</v>
      </c>
    </row>
    <row r="377" spans="1:10" x14ac:dyDescent="0.2">
      <c r="A377" s="6" t="s">
        <v>538</v>
      </c>
      <c r="B377" s="6">
        <v>1001596.13</v>
      </c>
      <c r="C377" s="6">
        <v>1617690.61</v>
      </c>
      <c r="D377" s="6">
        <v>102.17</v>
      </c>
      <c r="E377" s="6">
        <v>98.162599999999998</v>
      </c>
      <c r="F377" s="6">
        <v>0.16400000000000001</v>
      </c>
      <c r="G377" s="6">
        <v>7.8E-2</v>
      </c>
      <c r="H377" s="6" t="s">
        <v>50</v>
      </c>
      <c r="I377" s="6">
        <v>0.25</v>
      </c>
      <c r="J377" s="6">
        <v>0.25</v>
      </c>
    </row>
    <row r="378" spans="1:10" x14ac:dyDescent="0.2">
      <c r="A378" s="6" t="s">
        <v>726</v>
      </c>
      <c r="B378" s="6">
        <v>1001630.7</v>
      </c>
      <c r="C378" s="6">
        <v>1617631.48</v>
      </c>
      <c r="D378" s="6">
        <v>102.32</v>
      </c>
      <c r="E378" s="6">
        <v>98.1</v>
      </c>
      <c r="F378" s="6">
        <v>0.11799999999999999</v>
      </c>
      <c r="G378" s="6">
        <v>5.6000000000000001E-2</v>
      </c>
      <c r="H378" s="6" t="s">
        <v>50</v>
      </c>
      <c r="I378" s="6">
        <v>0.25</v>
      </c>
      <c r="J378" s="6">
        <v>0.25</v>
      </c>
    </row>
    <row r="379" spans="1:10" x14ac:dyDescent="0.2">
      <c r="A379" s="6" t="s">
        <v>800</v>
      </c>
      <c r="B379" s="6">
        <v>1001654.21</v>
      </c>
      <c r="C379" s="6">
        <v>1617587.96</v>
      </c>
      <c r="D379" s="6">
        <v>102.32</v>
      </c>
      <c r="E379" s="6">
        <v>98.054000000000002</v>
      </c>
      <c r="F379" s="6">
        <v>6.0999999999999999E-2</v>
      </c>
      <c r="G379" s="6">
        <v>2.9000000000000001E-2</v>
      </c>
      <c r="H379" s="6" t="s">
        <v>50</v>
      </c>
      <c r="I379" s="6">
        <v>0.25</v>
      </c>
      <c r="J379" s="6">
        <v>0.25</v>
      </c>
    </row>
    <row r="380" spans="1:10" x14ac:dyDescent="0.2">
      <c r="A380" s="6" t="s">
        <v>801</v>
      </c>
      <c r="B380" s="6">
        <v>1001673.6</v>
      </c>
      <c r="C380" s="6">
        <v>1617566.89</v>
      </c>
      <c r="D380" s="6">
        <v>102.33</v>
      </c>
      <c r="E380" s="6">
        <v>98.028350000000003</v>
      </c>
      <c r="F380" s="6">
        <v>1.9E-2</v>
      </c>
      <c r="G380" s="6">
        <v>8.9999999999999993E-3</v>
      </c>
      <c r="H380" s="6" t="s">
        <v>50</v>
      </c>
      <c r="I380" s="6">
        <v>0.25</v>
      </c>
      <c r="J380" s="6">
        <v>0.25</v>
      </c>
    </row>
    <row r="381" spans="1:10" x14ac:dyDescent="0.2">
      <c r="A381" s="6" t="s">
        <v>814</v>
      </c>
      <c r="B381" s="6">
        <v>1001679.4</v>
      </c>
      <c r="C381" s="6">
        <v>1617567.64</v>
      </c>
      <c r="D381" s="6">
        <v>102.33</v>
      </c>
      <c r="E381" s="6">
        <v>98.022760000000005</v>
      </c>
      <c r="F381" s="6">
        <v>0</v>
      </c>
      <c r="G381" s="6">
        <v>0</v>
      </c>
      <c r="H381" s="6" t="s">
        <v>50</v>
      </c>
      <c r="I381" s="6">
        <v>0.25</v>
      </c>
      <c r="J381" s="6">
        <v>0.25</v>
      </c>
    </row>
    <row r="382" spans="1:10" x14ac:dyDescent="0.2">
      <c r="A382" s="4"/>
      <c r="B382" s="4"/>
      <c r="C382" s="4"/>
      <c r="D382" s="4"/>
      <c r="E382" s="4"/>
      <c r="F382" s="32"/>
      <c r="G382" s="32"/>
      <c r="H382" s="4"/>
      <c r="I382" s="4"/>
      <c r="J382" s="4"/>
    </row>
    <row r="383" spans="1:10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</row>
    <row r="384" spans="1:10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</row>
    <row r="385" spans="1:10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</row>
    <row r="386" spans="1:10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</row>
    <row r="387" spans="1:10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</row>
    <row r="388" spans="1:10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</row>
    <row r="389" spans="1:10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</row>
    <row r="390" spans="1:10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</row>
    <row r="391" spans="1:10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</row>
    <row r="392" spans="1:10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</row>
    <row r="393" spans="1:10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</row>
    <row r="394" spans="1:10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</row>
    <row r="395" spans="1:10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</row>
    <row r="396" spans="1:10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</row>
    <row r="397" spans="1:10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</row>
    <row r="398" spans="1:10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</row>
    <row r="399" spans="1:10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</row>
    <row r="400" spans="1:10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</row>
    <row r="401" spans="1:10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</row>
    <row r="402" spans="1:10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</row>
    <row r="403" spans="1:10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</row>
    <row r="404" spans="1:10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</row>
    <row r="405" spans="1:10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</row>
    <row r="406" spans="1:10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</row>
    <row r="407" spans="1:10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</row>
    <row r="408" spans="1:10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</row>
    <row r="409" spans="1:10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</row>
    <row r="410" spans="1:10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</row>
    <row r="411" spans="1:10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</row>
    <row r="412" spans="1:10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</row>
    <row r="413" spans="1:10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</row>
    <row r="414" spans="1:10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</row>
    <row r="415" spans="1:10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</row>
    <row r="416" spans="1:10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</row>
    <row r="417" spans="1:10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</row>
    <row r="418" spans="1:10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</row>
    <row r="419" spans="1:10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</row>
    <row r="420" spans="1:10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</row>
    <row r="421" spans="1:10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</row>
    <row r="422" spans="1:10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</row>
    <row r="423" spans="1:10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</row>
    <row r="424" spans="1:10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</row>
    <row r="425" spans="1:10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</row>
    <row r="426" spans="1:10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</row>
    <row r="427" spans="1:10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</row>
    <row r="428" spans="1:10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</row>
    <row r="429" spans="1:10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</row>
    <row r="430" spans="1:10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</row>
    <row r="431" spans="1:10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</row>
    <row r="432" spans="1:10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</row>
    <row r="433" spans="1:10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</row>
    <row r="434" spans="1:10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</row>
    <row r="435" spans="1:10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</row>
    <row r="436" spans="1:10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</row>
    <row r="437" spans="1:10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</row>
    <row r="438" spans="1:10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</row>
    <row r="439" spans="1:10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</row>
    <row r="440" spans="1:10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</row>
    <row r="441" spans="1:10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</row>
    <row r="442" spans="1:10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</row>
    <row r="443" spans="1:10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</row>
    <row r="444" spans="1:10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</row>
    <row r="445" spans="1:10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</row>
    <row r="446" spans="1:10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</row>
    <row r="447" spans="1:10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</row>
    <row r="448" spans="1:10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</row>
    <row r="449" spans="1:10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</row>
    <row r="450" spans="1:10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</row>
    <row r="451" spans="1:10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</row>
    <row r="452" spans="1:10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</row>
    <row r="453" spans="1:10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</row>
    <row r="454" spans="1:10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</row>
    <row r="455" spans="1:10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</row>
    <row r="456" spans="1:10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</row>
    <row r="457" spans="1:10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</row>
    <row r="458" spans="1:10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</row>
    <row r="459" spans="1:10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</row>
    <row r="460" spans="1:10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</row>
    <row r="461" spans="1:10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</row>
    <row r="462" spans="1:10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</row>
    <row r="463" spans="1:10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</row>
    <row r="464" spans="1:10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</row>
    <row r="465" spans="1:10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</row>
    <row r="466" spans="1:10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</row>
    <row r="467" spans="1:10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</row>
    <row r="468" spans="1:10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</row>
    <row r="469" spans="1:10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</row>
    <row r="470" spans="1:10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</row>
    <row r="471" spans="1:10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</row>
    <row r="472" spans="1:10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</row>
    <row r="473" spans="1:10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</row>
    <row r="474" spans="1:10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</row>
    <row r="475" spans="1:10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</row>
    <row r="476" spans="1:10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</row>
    <row r="477" spans="1:10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</row>
    <row r="478" spans="1:10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</row>
    <row r="479" spans="1:10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</row>
    <row r="480" spans="1:10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</row>
    <row r="481" spans="1:10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</row>
    <row r="482" spans="1:10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</row>
    <row r="483" spans="1:10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</row>
    <row r="484" spans="1:10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</row>
    <row r="485" spans="1:10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</row>
    <row r="486" spans="1:10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</row>
    <row r="487" spans="1:10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</row>
    <row r="488" spans="1:10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</row>
    <row r="489" spans="1:10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</row>
    <row r="490" spans="1:10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</row>
    <row r="491" spans="1:10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</row>
    <row r="492" spans="1:10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</row>
    <row r="493" spans="1:10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</row>
    <row r="494" spans="1:10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</row>
    <row r="495" spans="1:10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</row>
    <row r="496" spans="1:10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</row>
    <row r="497" spans="1:10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</row>
    <row r="498" spans="1:10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</row>
    <row r="499" spans="1:10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</row>
    <row r="500" spans="1:10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</row>
    <row r="501" spans="1:10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</row>
    <row r="502" spans="1:10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</row>
    <row r="503" spans="1:10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</row>
    <row r="504" spans="1:10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</row>
    <row r="505" spans="1:10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</row>
    <row r="506" spans="1:10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</row>
    <row r="507" spans="1:10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</row>
    <row r="508" spans="1:10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</row>
    <row r="509" spans="1:10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</row>
    <row r="510" spans="1:10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</row>
    <row r="511" spans="1:10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</row>
    <row r="512" spans="1:10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</row>
    <row r="513" spans="1:10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</row>
    <row r="514" spans="1:10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</row>
    <row r="515" spans="1:10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</row>
    <row r="516" spans="1:10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</row>
    <row r="517" spans="1:10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</row>
    <row r="518" spans="1:10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</row>
    <row r="519" spans="1:10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</row>
    <row r="520" spans="1:10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</row>
    <row r="521" spans="1:10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</row>
    <row r="522" spans="1:10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</row>
    <row r="523" spans="1:10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</row>
    <row r="524" spans="1:10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</row>
    <row r="525" spans="1:10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</row>
    <row r="526" spans="1:10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</row>
    <row r="527" spans="1:10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</row>
    <row r="528" spans="1:10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</row>
    <row r="529" spans="1:10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</row>
    <row r="530" spans="1:10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</row>
    <row r="531" spans="1:10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</row>
    <row r="532" spans="1:10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</row>
    <row r="533" spans="1:10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</row>
    <row r="534" spans="1:10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</row>
    <row r="535" spans="1:10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</row>
    <row r="536" spans="1:10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</row>
    <row r="537" spans="1:10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</row>
    <row r="538" spans="1:10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</row>
    <row r="539" spans="1:10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</row>
    <row r="540" spans="1:10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</row>
    <row r="541" spans="1:10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</row>
    <row r="542" spans="1:10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</row>
    <row r="543" spans="1:10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</row>
    <row r="544" spans="1:10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</row>
    <row r="545" spans="1:10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</row>
    <row r="546" spans="1:10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</row>
    <row r="547" spans="1:10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</row>
    <row r="548" spans="1:10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</row>
    <row r="549" spans="1:10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</row>
    <row r="550" spans="1:10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</row>
    <row r="551" spans="1:10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</row>
    <row r="552" spans="1:10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</row>
    <row r="553" spans="1:10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</row>
    <row r="554" spans="1:10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</row>
    <row r="555" spans="1:10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</row>
    <row r="556" spans="1:10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</row>
    <row r="557" spans="1:10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</row>
    <row r="558" spans="1:10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</row>
    <row r="559" spans="1:10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</row>
    <row r="560" spans="1:10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</row>
    <row r="561" spans="1:10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</row>
    <row r="562" spans="1:10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</row>
    <row r="563" spans="1:10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</row>
    <row r="564" spans="1:10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</row>
    <row r="565" spans="1:10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</row>
    <row r="566" spans="1:10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</row>
    <row r="567" spans="1:10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</row>
    <row r="568" spans="1:10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</row>
    <row r="569" spans="1:10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</row>
    <row r="570" spans="1:10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</row>
    <row r="571" spans="1:10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</row>
    <row r="572" spans="1:10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</row>
    <row r="573" spans="1:10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</row>
    <row r="574" spans="1:10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</row>
    <row r="575" spans="1:10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</row>
    <row r="576" spans="1:10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</row>
    <row r="577" spans="1:10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</row>
    <row r="578" spans="1:10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</row>
    <row r="579" spans="1:10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</row>
    <row r="580" spans="1:10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</row>
    <row r="581" spans="1:10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</row>
    <row r="582" spans="1:10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</row>
    <row r="583" spans="1:10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</row>
    <row r="584" spans="1:10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</row>
    <row r="585" spans="1:10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</row>
    <row r="586" spans="1:10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</row>
    <row r="587" spans="1:10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</row>
    <row r="588" spans="1:10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</row>
    <row r="589" spans="1:10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</row>
    <row r="590" spans="1:10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</row>
    <row r="591" spans="1:10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</row>
    <row r="592" spans="1:10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</row>
    <row r="593" spans="1:10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</row>
    <row r="594" spans="1:10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</row>
    <row r="595" spans="1:10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</row>
    <row r="596" spans="1:10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</row>
    <row r="597" spans="1:10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</row>
    <row r="598" spans="1:10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</row>
    <row r="599" spans="1:10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</row>
    <row r="600" spans="1:10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</row>
    <row r="601" spans="1:10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</row>
    <row r="602" spans="1:10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</row>
    <row r="603" spans="1:10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</row>
    <row r="604" spans="1:10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</row>
    <row r="605" spans="1:10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</row>
    <row r="606" spans="1:10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</row>
    <row r="607" spans="1:10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</row>
    <row r="608" spans="1:10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</row>
    <row r="609" spans="1:10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</row>
    <row r="610" spans="1:10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</row>
    <row r="611" spans="1:10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</row>
    <row r="612" spans="1:10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</row>
    <row r="613" spans="1:10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</row>
    <row r="614" spans="1:10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</row>
    <row r="615" spans="1:10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</row>
    <row r="616" spans="1:10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</row>
    <row r="617" spans="1:10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</row>
    <row r="618" spans="1:10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</row>
    <row r="619" spans="1:10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</row>
    <row r="620" spans="1:10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</row>
    <row r="621" spans="1:10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</row>
    <row r="622" spans="1:10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</row>
    <row r="623" spans="1:10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</row>
    <row r="624" spans="1:10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</row>
    <row r="625" spans="1:10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</row>
    <row r="626" spans="1:10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</row>
    <row r="627" spans="1:10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</row>
    <row r="628" spans="1:10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</row>
    <row r="629" spans="1:10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</row>
    <row r="630" spans="1:10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</row>
    <row r="631" spans="1:10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</row>
    <row r="632" spans="1:10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</row>
    <row r="633" spans="1:10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</row>
    <row r="634" spans="1:10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</row>
    <row r="635" spans="1:10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</row>
    <row r="636" spans="1:10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</row>
    <row r="637" spans="1:10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</row>
    <row r="638" spans="1:10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</row>
    <row r="639" spans="1:10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</row>
    <row r="640" spans="1:10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</row>
    <row r="641" spans="1:10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</row>
    <row r="642" spans="1:10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</row>
    <row r="643" spans="1:10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</row>
    <row r="644" spans="1:10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</row>
    <row r="645" spans="1:10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</row>
    <row r="646" spans="1:10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</row>
    <row r="647" spans="1:10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</row>
    <row r="648" spans="1:10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</row>
    <row r="649" spans="1:10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</row>
    <row r="650" spans="1:10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</row>
    <row r="651" spans="1:10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</row>
    <row r="652" spans="1:10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</row>
    <row r="653" spans="1:10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</row>
    <row r="654" spans="1:10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</row>
    <row r="655" spans="1:10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</row>
    <row r="656" spans="1:10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</row>
    <row r="657" spans="1:10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</row>
    <row r="658" spans="1:10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</row>
    <row r="659" spans="1:10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</row>
    <row r="660" spans="1:10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</row>
    <row r="661" spans="1:10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</row>
    <row r="662" spans="1:10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</row>
    <row r="663" spans="1:10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</row>
    <row r="664" spans="1:10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</row>
    <row r="665" spans="1:10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</row>
    <row r="666" spans="1:10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</row>
    <row r="667" spans="1:10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</row>
    <row r="668" spans="1:10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</row>
    <row r="669" spans="1:10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</row>
    <row r="670" spans="1:10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</row>
    <row r="671" spans="1:10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</row>
    <row r="672" spans="1:10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</row>
    <row r="673" spans="1:10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</row>
    <row r="674" spans="1:10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</row>
    <row r="675" spans="1:10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</row>
    <row r="676" spans="1:10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</row>
    <row r="677" spans="1:10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</row>
    <row r="678" spans="1:10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</row>
    <row r="679" spans="1:10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</row>
    <row r="680" spans="1:10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</row>
    <row r="681" spans="1:10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</row>
    <row r="682" spans="1:10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</row>
    <row r="683" spans="1:10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</row>
    <row r="684" spans="1:10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</row>
    <row r="685" spans="1:10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</row>
    <row r="686" spans="1:10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</row>
    <row r="687" spans="1:10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</row>
    <row r="688" spans="1:10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</row>
    <row r="689" spans="1:10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</row>
    <row r="690" spans="1:10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</row>
    <row r="691" spans="1:10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</row>
    <row r="692" spans="1:10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</row>
    <row r="693" spans="1:10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</row>
    <row r="694" spans="1:10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</row>
    <row r="695" spans="1:10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</row>
    <row r="696" spans="1:10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</row>
    <row r="697" spans="1:10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</row>
    <row r="698" spans="1:10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</row>
    <row r="699" spans="1:10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</row>
    <row r="700" spans="1:10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</row>
    <row r="701" spans="1:10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</row>
    <row r="702" spans="1:10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</row>
    <row r="703" spans="1:10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</row>
    <row r="704" spans="1:10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</row>
    <row r="705" spans="1:10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</row>
    <row r="706" spans="1:10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</row>
    <row r="707" spans="1:10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</row>
    <row r="708" spans="1:10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</row>
    <row r="709" spans="1:10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</row>
    <row r="710" spans="1:10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</row>
    <row r="711" spans="1:10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</row>
    <row r="712" spans="1:10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</row>
    <row r="713" spans="1:10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</row>
    <row r="714" spans="1:10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</row>
    <row r="715" spans="1:10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</row>
    <row r="716" spans="1:10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</row>
    <row r="717" spans="1:10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</row>
    <row r="718" spans="1:10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</row>
    <row r="719" spans="1:10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</row>
    <row r="720" spans="1:10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</row>
    <row r="721" spans="1:10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</row>
    <row r="722" spans="1:10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</row>
    <row r="723" spans="1:10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</row>
    <row r="724" spans="1:10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</row>
    <row r="725" spans="1:10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</row>
    <row r="726" spans="1:10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</row>
    <row r="727" spans="1:10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</row>
    <row r="728" spans="1:10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</row>
    <row r="729" spans="1:10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</row>
    <row r="730" spans="1:10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</row>
    <row r="731" spans="1:10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</row>
    <row r="732" spans="1:10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</row>
    <row r="733" spans="1:10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</row>
    <row r="734" spans="1:10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</row>
    <row r="735" spans="1:10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</row>
    <row r="736" spans="1:10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</row>
    <row r="737" spans="1:10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</row>
    <row r="738" spans="1:10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</row>
    <row r="739" spans="1:10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</row>
    <row r="740" spans="1:10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</row>
    <row r="741" spans="1:10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</row>
    <row r="742" spans="1:10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</row>
    <row r="743" spans="1:10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</row>
    <row r="744" spans="1:10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</row>
    <row r="745" spans="1:10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</row>
    <row r="746" spans="1:10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</row>
    <row r="747" spans="1:10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</row>
    <row r="748" spans="1:10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</row>
    <row r="749" spans="1:10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</row>
    <row r="750" spans="1:10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</row>
    <row r="751" spans="1:10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</row>
    <row r="752" spans="1:10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</row>
    <row r="753" spans="1:10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</row>
    <row r="754" spans="1:10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</row>
    <row r="755" spans="1:10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</row>
    <row r="756" spans="1:10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</row>
    <row r="757" spans="1:10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</row>
    <row r="758" spans="1:10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</row>
    <row r="759" spans="1:10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</row>
    <row r="760" spans="1:10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</row>
    <row r="761" spans="1:10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</row>
    <row r="762" spans="1:10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</row>
    <row r="763" spans="1:10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</row>
    <row r="764" spans="1:10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</row>
    <row r="765" spans="1:10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</row>
    <row r="766" spans="1:10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</row>
    <row r="767" spans="1:10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</row>
    <row r="768" spans="1:10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</row>
    <row r="769" spans="1:10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</row>
    <row r="770" spans="1:10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</row>
    <row r="771" spans="1:10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</row>
    <row r="772" spans="1:10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</row>
    <row r="773" spans="1:10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</row>
    <row r="774" spans="1:10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</row>
    <row r="775" spans="1:10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</row>
    <row r="776" spans="1:10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</row>
    <row r="777" spans="1:10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</row>
    <row r="778" spans="1:10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</row>
    <row r="779" spans="1:10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</row>
    <row r="780" spans="1:10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</row>
    <row r="781" spans="1:10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</row>
    <row r="782" spans="1:10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</row>
    <row r="783" spans="1:10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</row>
    <row r="784" spans="1:10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</row>
    <row r="785" spans="1:10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</row>
    <row r="786" spans="1:10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</row>
    <row r="787" spans="1:10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</row>
    <row r="788" spans="1:10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</row>
    <row r="789" spans="1:10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</row>
    <row r="790" spans="1:10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</row>
    <row r="791" spans="1:10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</row>
    <row r="792" spans="1:10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</row>
    <row r="793" spans="1:10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</row>
    <row r="794" spans="1:10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</row>
    <row r="795" spans="1:10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</row>
    <row r="796" spans="1:10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</row>
    <row r="797" spans="1:10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</row>
    <row r="798" spans="1:10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</row>
    <row r="799" spans="1:10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</row>
    <row r="800" spans="1:10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</row>
    <row r="801" spans="1:10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</row>
    <row r="802" spans="1:10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</row>
    <row r="803" spans="1:10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</row>
    <row r="804" spans="1:10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</row>
    <row r="805" spans="1:10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</row>
    <row r="806" spans="1:10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</row>
    <row r="807" spans="1:10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</row>
    <row r="808" spans="1:10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</row>
    <row r="809" spans="1:10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</row>
    <row r="810" spans="1:10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</row>
    <row r="811" spans="1:10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</row>
    <row r="812" spans="1:10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</row>
    <row r="813" spans="1:10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</row>
    <row r="814" spans="1:10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</row>
    <row r="815" spans="1:10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</row>
    <row r="816" spans="1:10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</row>
    <row r="817" spans="1:10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</row>
    <row r="818" spans="1:10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</row>
    <row r="819" spans="1:10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</row>
    <row r="820" spans="1:10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</row>
    <row r="821" spans="1:10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</row>
    <row r="822" spans="1:10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</row>
    <row r="823" spans="1:10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</row>
    <row r="824" spans="1:10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</row>
    <row r="825" spans="1:10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</row>
    <row r="826" spans="1:10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</row>
    <row r="827" spans="1:10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</row>
    <row r="828" spans="1:10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</row>
    <row r="829" spans="1:10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</row>
    <row r="830" spans="1:10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</row>
    <row r="831" spans="1:10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</row>
    <row r="832" spans="1:10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</row>
    <row r="833" spans="1:10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</row>
    <row r="834" spans="1:10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</row>
    <row r="835" spans="1:10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</row>
    <row r="836" spans="1:10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</row>
    <row r="837" spans="1:10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</row>
    <row r="838" spans="1:10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</row>
    <row r="839" spans="1:10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</row>
    <row r="840" spans="1:10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</row>
    <row r="841" spans="1:10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</row>
    <row r="842" spans="1:10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</row>
    <row r="843" spans="1:10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</row>
    <row r="844" spans="1:10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</row>
    <row r="845" spans="1:10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</row>
    <row r="846" spans="1:10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</row>
    <row r="847" spans="1:10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</row>
    <row r="848" spans="1:10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</row>
    <row r="849" spans="1:10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</row>
    <row r="850" spans="1:10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</row>
    <row r="851" spans="1:10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</row>
    <row r="852" spans="1:10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</row>
    <row r="853" spans="1:10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</row>
    <row r="854" spans="1:10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</row>
    <row r="855" spans="1:10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</row>
    <row r="856" spans="1:10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</row>
    <row r="857" spans="1:10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</row>
    <row r="858" spans="1:10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</row>
    <row r="859" spans="1:10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</row>
    <row r="860" spans="1:10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</row>
    <row r="861" spans="1:10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</row>
    <row r="862" spans="1:10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</row>
    <row r="863" spans="1:10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</row>
    <row r="864" spans="1:10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</row>
    <row r="865" spans="1:10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</row>
    <row r="866" spans="1:10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</row>
    <row r="867" spans="1:10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</row>
    <row r="868" spans="1:10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</row>
    <row r="869" spans="1:10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</row>
    <row r="870" spans="1:10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</row>
    <row r="871" spans="1:10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</row>
    <row r="872" spans="1:10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</row>
    <row r="873" spans="1:10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</row>
    <row r="874" spans="1:10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</row>
    <row r="875" spans="1:10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</row>
    <row r="876" spans="1:10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</row>
    <row r="877" spans="1:10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</row>
    <row r="878" spans="1:10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</row>
    <row r="879" spans="1:10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</row>
    <row r="880" spans="1:10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</row>
    <row r="881" spans="1:10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</row>
    <row r="882" spans="1:10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</row>
    <row r="883" spans="1:10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</row>
    <row r="884" spans="1:10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</row>
    <row r="885" spans="1:10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</row>
    <row r="886" spans="1:10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</row>
    <row r="887" spans="1:10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</row>
    <row r="888" spans="1:10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</row>
    <row r="889" spans="1:10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</row>
    <row r="890" spans="1:10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</row>
    <row r="891" spans="1:10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</row>
    <row r="892" spans="1:10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</row>
    <row r="893" spans="1:10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</row>
    <row r="894" spans="1:10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</row>
    <row r="895" spans="1:10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</row>
    <row r="896" spans="1:10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</row>
    <row r="897" spans="1:10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</row>
    <row r="898" spans="1:10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</row>
    <row r="899" spans="1:10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</row>
    <row r="900" spans="1:10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</row>
    <row r="901" spans="1:10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</row>
    <row r="902" spans="1:10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</row>
    <row r="903" spans="1:10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</row>
    <row r="904" spans="1:10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</row>
    <row r="905" spans="1:10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</row>
    <row r="906" spans="1:10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</row>
    <row r="907" spans="1:10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</row>
    <row r="908" spans="1:10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</row>
    <row r="909" spans="1:10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</row>
    <row r="910" spans="1:10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</row>
    <row r="911" spans="1:10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</row>
    <row r="912" spans="1:10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</row>
    <row r="913" spans="1:10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</row>
    <row r="914" spans="1:10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</row>
    <row r="915" spans="1:10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</row>
    <row r="916" spans="1:10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</row>
    <row r="917" spans="1:10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</row>
    <row r="918" spans="1:10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</row>
    <row r="919" spans="1:10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</row>
    <row r="920" spans="1:10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</row>
    <row r="921" spans="1:10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</row>
    <row r="922" spans="1:10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</row>
    <row r="923" spans="1:10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</row>
    <row r="924" spans="1:10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</row>
    <row r="925" spans="1:10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</row>
    <row r="926" spans="1:10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</row>
    <row r="927" spans="1:10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</row>
    <row r="928" spans="1:10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</row>
    <row r="929" spans="1:10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</row>
    <row r="930" spans="1:10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</row>
    <row r="931" spans="1:10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</row>
    <row r="932" spans="1:10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</row>
    <row r="933" spans="1:10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</row>
    <row r="934" spans="1:10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</row>
    <row r="935" spans="1:10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</row>
    <row r="936" spans="1:10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</row>
    <row r="937" spans="1:10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</row>
    <row r="938" spans="1:10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</row>
    <row r="939" spans="1:10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</row>
    <row r="940" spans="1:10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</row>
    <row r="941" spans="1:10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</row>
    <row r="942" spans="1:10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</row>
    <row r="943" spans="1:10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</row>
    <row r="944" spans="1:10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</row>
    <row r="945" spans="1:10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</row>
    <row r="946" spans="1:10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</row>
    <row r="947" spans="1:10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</row>
    <row r="948" spans="1:10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</row>
    <row r="949" spans="1:10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</row>
    <row r="950" spans="1:10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</row>
    <row r="951" spans="1:10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</row>
    <row r="952" spans="1:10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</row>
    <row r="953" spans="1:10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</row>
    <row r="954" spans="1:10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</row>
    <row r="955" spans="1:10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</row>
    <row r="956" spans="1:10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</row>
    <row r="957" spans="1:10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</row>
    <row r="958" spans="1:10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</row>
    <row r="959" spans="1:10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</row>
    <row r="960" spans="1:10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</row>
    <row r="961" spans="1:10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</row>
    <row r="962" spans="1:10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</row>
    <row r="963" spans="1:10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</row>
    <row r="964" spans="1:10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</row>
    <row r="965" spans="1:10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</row>
    <row r="966" spans="1:10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</row>
    <row r="967" spans="1:10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</row>
    <row r="968" spans="1:10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</row>
    <row r="969" spans="1:10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</row>
    <row r="970" spans="1:10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</row>
    <row r="971" spans="1:10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</row>
    <row r="972" spans="1:10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</row>
    <row r="973" spans="1:10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</row>
    <row r="974" spans="1:10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</row>
    <row r="975" spans="1:10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</row>
    <row r="976" spans="1:10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</row>
    <row r="977" spans="1:10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</row>
    <row r="978" spans="1:10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</row>
    <row r="979" spans="1:10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</row>
    <row r="980" spans="1:10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</row>
    <row r="981" spans="1:10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</row>
    <row r="982" spans="1:10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</row>
    <row r="983" spans="1:10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</row>
    <row r="984" spans="1:10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</row>
    <row r="985" spans="1:10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</row>
    <row r="986" spans="1:10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</row>
    <row r="987" spans="1:10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</row>
    <row r="988" spans="1:10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</row>
    <row r="989" spans="1:10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</row>
    <row r="990" spans="1:10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</row>
    <row r="991" spans="1:10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</row>
    <row r="992" spans="1:10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</row>
    <row r="993" spans="1:10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</row>
    <row r="994" spans="1:10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</row>
    <row r="995" spans="1:10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</row>
    <row r="996" spans="1:10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</row>
    <row r="997" spans="1:10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</row>
    <row r="998" spans="1:10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</row>
    <row r="999" spans="1:10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</row>
    <row r="1000" spans="1:10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</row>
    <row r="1001" spans="1:10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</row>
    <row r="1002" spans="1:10" x14ac:dyDescent="0.2">
      <c r="A1002" s="4"/>
      <c r="B1002" s="4"/>
      <c r="C1002" s="4"/>
      <c r="D1002" s="4"/>
      <c r="E1002" s="4"/>
      <c r="F1002" s="4"/>
      <c r="G1002" s="4"/>
      <c r="H1002" s="4"/>
      <c r="I1002" s="4"/>
      <c r="J1002" s="4"/>
    </row>
    <row r="1003" spans="1:10" x14ac:dyDescent="0.2">
      <c r="A1003" s="4"/>
      <c r="B1003" s="4"/>
      <c r="C1003" s="4"/>
      <c r="D1003" s="4"/>
      <c r="E1003" s="4"/>
      <c r="F1003" s="4"/>
      <c r="G1003" s="4"/>
      <c r="H1003" s="4"/>
      <c r="I1003" s="4"/>
      <c r="J1003" s="4"/>
    </row>
    <row r="1004" spans="1:10" x14ac:dyDescent="0.2">
      <c r="A1004" s="4"/>
      <c r="B1004" s="4"/>
      <c r="C1004" s="4"/>
      <c r="D1004" s="4"/>
      <c r="E1004" s="4"/>
      <c r="F1004" s="4"/>
      <c r="G1004" s="4"/>
      <c r="H1004" s="4"/>
      <c r="I1004" s="4"/>
      <c r="J1004" s="4"/>
    </row>
    <row r="1005" spans="1:10" x14ac:dyDescent="0.2">
      <c r="A1005" s="4"/>
      <c r="B1005" s="4"/>
      <c r="C1005" s="4"/>
      <c r="D1005" s="4"/>
      <c r="E1005" s="4"/>
      <c r="F1005" s="4"/>
      <c r="G1005" s="4"/>
      <c r="H1005" s="4"/>
      <c r="I1005" s="4"/>
      <c r="J1005" s="4"/>
    </row>
    <row r="1006" spans="1:10" x14ac:dyDescent="0.2">
      <c r="A1006" s="4"/>
      <c r="B1006" s="4"/>
      <c r="C1006" s="4"/>
      <c r="D1006" s="4"/>
      <c r="E1006" s="4"/>
      <c r="F1006" s="4"/>
      <c r="G1006" s="4"/>
      <c r="H1006" s="4"/>
      <c r="I1006" s="4"/>
      <c r="J1006" s="4"/>
    </row>
    <row r="1007" spans="1:10" x14ac:dyDescent="0.2">
      <c r="A1007" s="4"/>
      <c r="B1007" s="4"/>
      <c r="C1007" s="4"/>
      <c r="D1007" s="4"/>
      <c r="E1007" s="4"/>
      <c r="F1007" s="4"/>
      <c r="G1007" s="4"/>
      <c r="H1007" s="4"/>
      <c r="I1007" s="4"/>
      <c r="J1007" s="4"/>
    </row>
    <row r="1008" spans="1:10" x14ac:dyDescent="0.2">
      <c r="A1008" s="4"/>
      <c r="B1008" s="4"/>
      <c r="C1008" s="4"/>
      <c r="D1008" s="4"/>
      <c r="E1008" s="4"/>
      <c r="F1008" s="4"/>
      <c r="G1008" s="4"/>
      <c r="H1008" s="4"/>
      <c r="I1008" s="4"/>
      <c r="J1008" s="4"/>
    </row>
    <row r="1009" spans="1:10" x14ac:dyDescent="0.2">
      <c r="A1009" s="4"/>
      <c r="B1009" s="4"/>
      <c r="C1009" s="4"/>
      <c r="D1009" s="4"/>
      <c r="E1009" s="4"/>
      <c r="F1009" s="4"/>
      <c r="G1009" s="4"/>
      <c r="H1009" s="4"/>
      <c r="I1009" s="4"/>
      <c r="J1009" s="4"/>
    </row>
    <row r="1010" spans="1:10" x14ac:dyDescent="0.2">
      <c r="A1010" s="4"/>
      <c r="B1010" s="4"/>
      <c r="C1010" s="4"/>
      <c r="D1010" s="4"/>
      <c r="E1010" s="4"/>
      <c r="F1010" s="4"/>
      <c r="G1010" s="4"/>
      <c r="H1010" s="4"/>
      <c r="I1010" s="4"/>
      <c r="J1010" s="4"/>
    </row>
    <row r="1011" spans="1:10" x14ac:dyDescent="0.2">
      <c r="A1011" s="4"/>
      <c r="B1011" s="4"/>
      <c r="C1011" s="4"/>
      <c r="D1011" s="4"/>
      <c r="E1011" s="4"/>
      <c r="F1011" s="4"/>
      <c r="G1011" s="4"/>
      <c r="H1011" s="4"/>
      <c r="I1011" s="4"/>
      <c r="J1011" s="4"/>
    </row>
    <row r="1012" spans="1:10" x14ac:dyDescent="0.2">
      <c r="A1012" s="4"/>
      <c r="B1012" s="4"/>
      <c r="C1012" s="4"/>
      <c r="D1012" s="4"/>
      <c r="E1012" s="4"/>
      <c r="F1012" s="4"/>
      <c r="G1012" s="4"/>
      <c r="H1012" s="4"/>
      <c r="I1012" s="4"/>
      <c r="J1012" s="4"/>
    </row>
    <row r="1013" spans="1:10" x14ac:dyDescent="0.2">
      <c r="A1013" s="4"/>
      <c r="B1013" s="4"/>
      <c r="C1013" s="4"/>
      <c r="D1013" s="4"/>
      <c r="E1013" s="4"/>
      <c r="F1013" s="4"/>
      <c r="G1013" s="4"/>
      <c r="H1013" s="4"/>
      <c r="I1013" s="4"/>
      <c r="J1013" s="4"/>
    </row>
    <row r="1014" spans="1:10" x14ac:dyDescent="0.2">
      <c r="A1014" s="4"/>
      <c r="B1014" s="4"/>
      <c r="C1014" s="4"/>
      <c r="D1014" s="4"/>
      <c r="E1014" s="4"/>
      <c r="F1014" s="4"/>
      <c r="G1014" s="4"/>
      <c r="H1014" s="4"/>
      <c r="I1014" s="4"/>
      <c r="J1014" s="4"/>
    </row>
    <row r="1015" spans="1:10" x14ac:dyDescent="0.2">
      <c r="A1015" s="4"/>
      <c r="B1015" s="4"/>
      <c r="C1015" s="4"/>
      <c r="D1015" s="4"/>
      <c r="E1015" s="4"/>
      <c r="F1015" s="4"/>
      <c r="G1015" s="4"/>
      <c r="H1015" s="4"/>
      <c r="I1015" s="4"/>
      <c r="J1015" s="4"/>
    </row>
    <row r="1016" spans="1:10" x14ac:dyDescent="0.2">
      <c r="A1016" s="4"/>
      <c r="B1016" s="4"/>
      <c r="C1016" s="4"/>
      <c r="D1016" s="4"/>
      <c r="E1016" s="4"/>
      <c r="F1016" s="4"/>
      <c r="G1016" s="4"/>
      <c r="H1016" s="4"/>
      <c r="I1016" s="4"/>
      <c r="J1016" s="4"/>
    </row>
    <row r="1017" spans="1:10" x14ac:dyDescent="0.2">
      <c r="A1017" s="4"/>
      <c r="B1017" s="4"/>
      <c r="C1017" s="4"/>
      <c r="D1017" s="4"/>
      <c r="E1017" s="4"/>
      <c r="F1017" s="4"/>
      <c r="G1017" s="4"/>
      <c r="H1017" s="4"/>
      <c r="I1017" s="4"/>
      <c r="J1017" s="4"/>
    </row>
    <row r="1018" spans="1:10" x14ac:dyDescent="0.2">
      <c r="A1018" s="4"/>
      <c r="B1018" s="4"/>
      <c r="C1018" s="4"/>
      <c r="D1018" s="4"/>
      <c r="E1018" s="4"/>
      <c r="F1018" s="4"/>
      <c r="G1018" s="4"/>
      <c r="H1018" s="4"/>
      <c r="I1018" s="4"/>
      <c r="J1018" s="4"/>
    </row>
    <row r="1019" spans="1:10" x14ac:dyDescent="0.2">
      <c r="A1019" s="4"/>
      <c r="B1019" s="4"/>
      <c r="C1019" s="4"/>
      <c r="D1019" s="4"/>
      <c r="E1019" s="4"/>
      <c r="F1019" s="4"/>
      <c r="G1019" s="4"/>
      <c r="H1019" s="4"/>
      <c r="I1019" s="4"/>
      <c r="J1019" s="4"/>
    </row>
    <row r="1020" spans="1:10" x14ac:dyDescent="0.2">
      <c r="A1020" s="4"/>
      <c r="B1020" s="4"/>
      <c r="C1020" s="4"/>
      <c r="D1020" s="4"/>
      <c r="E1020" s="4"/>
      <c r="F1020" s="4"/>
      <c r="G1020" s="4"/>
      <c r="H1020" s="4"/>
      <c r="I1020" s="4"/>
      <c r="J1020" s="4"/>
    </row>
    <row r="1021" spans="1:10" x14ac:dyDescent="0.2">
      <c r="A1021" s="4"/>
      <c r="B1021" s="4"/>
      <c r="C1021" s="4"/>
      <c r="D1021" s="4"/>
      <c r="E1021" s="4"/>
      <c r="F1021" s="4"/>
      <c r="G1021" s="4"/>
      <c r="H1021" s="4"/>
      <c r="I1021" s="4"/>
      <c r="J1021" s="4"/>
    </row>
    <row r="1022" spans="1:10" x14ac:dyDescent="0.2">
      <c r="A1022" s="4"/>
      <c r="B1022" s="4"/>
      <c r="C1022" s="4"/>
      <c r="D1022" s="4"/>
      <c r="E1022" s="4"/>
      <c r="F1022" s="4"/>
      <c r="G1022" s="4"/>
      <c r="H1022" s="4"/>
      <c r="I1022" s="4"/>
      <c r="J1022" s="4"/>
    </row>
    <row r="1023" spans="1:10" x14ac:dyDescent="0.2">
      <c r="A1023" s="4"/>
      <c r="B1023" s="4"/>
      <c r="C1023" s="4"/>
      <c r="D1023" s="4"/>
      <c r="E1023" s="4"/>
      <c r="F1023" s="4"/>
      <c r="G1023" s="4"/>
      <c r="H1023" s="4"/>
      <c r="I1023" s="4"/>
      <c r="J1023" s="4"/>
    </row>
    <row r="1024" spans="1:10" x14ac:dyDescent="0.2">
      <c r="A1024" s="4"/>
      <c r="B1024" s="4"/>
      <c r="C1024" s="4"/>
      <c r="D1024" s="4"/>
      <c r="E1024" s="4"/>
      <c r="F1024" s="4"/>
      <c r="G1024" s="4"/>
      <c r="H1024" s="4"/>
      <c r="I1024" s="4"/>
      <c r="J1024" s="4"/>
    </row>
    <row r="1025" spans="1:10" x14ac:dyDescent="0.2">
      <c r="A1025" s="4"/>
      <c r="B1025" s="4"/>
      <c r="C1025" s="4"/>
      <c r="D1025" s="4"/>
      <c r="E1025" s="4"/>
      <c r="F1025" s="4"/>
      <c r="G1025" s="4"/>
      <c r="H1025" s="4"/>
      <c r="I1025" s="4"/>
      <c r="J1025" s="4"/>
    </row>
    <row r="1026" spans="1:10" x14ac:dyDescent="0.2">
      <c r="A1026" s="4"/>
      <c r="B1026" s="4"/>
      <c r="C1026" s="4"/>
      <c r="D1026" s="4"/>
      <c r="E1026" s="4"/>
      <c r="F1026" s="4"/>
      <c r="G1026" s="4"/>
      <c r="H1026" s="4"/>
      <c r="I1026" s="4"/>
      <c r="J1026" s="4"/>
    </row>
    <row r="1027" spans="1:10" x14ac:dyDescent="0.2">
      <c r="A1027" s="4"/>
      <c r="B1027" s="4"/>
      <c r="C1027" s="4"/>
      <c r="D1027" s="4"/>
      <c r="E1027" s="4"/>
      <c r="F1027" s="4"/>
      <c r="G1027" s="4"/>
      <c r="H1027" s="4"/>
      <c r="I1027" s="4"/>
      <c r="J1027" s="4"/>
    </row>
    <row r="1028" spans="1:10" x14ac:dyDescent="0.2">
      <c r="A1028" s="4"/>
      <c r="B1028" s="4"/>
      <c r="C1028" s="4"/>
      <c r="D1028" s="4"/>
      <c r="E1028" s="4"/>
      <c r="F1028" s="4"/>
      <c r="G1028" s="4"/>
      <c r="H1028" s="4"/>
      <c r="I1028" s="4"/>
      <c r="J1028" s="4"/>
    </row>
    <row r="1029" spans="1:10" x14ac:dyDescent="0.2">
      <c r="A1029" s="4"/>
      <c r="B1029" s="4"/>
      <c r="C1029" s="4"/>
      <c r="D1029" s="4"/>
      <c r="E1029" s="4"/>
      <c r="F1029" s="4"/>
      <c r="G1029" s="4"/>
      <c r="H1029" s="4"/>
      <c r="I1029" s="4"/>
      <c r="J1029" s="4"/>
    </row>
    <row r="1030" spans="1:10" x14ac:dyDescent="0.2">
      <c r="A1030" s="4"/>
      <c r="B1030" s="4"/>
      <c r="C1030" s="4"/>
      <c r="D1030" s="4"/>
      <c r="E1030" s="4"/>
      <c r="F1030" s="4"/>
      <c r="G1030" s="4"/>
      <c r="H1030" s="4"/>
      <c r="I1030" s="4"/>
      <c r="J1030" s="4"/>
    </row>
    <row r="1031" spans="1:10" x14ac:dyDescent="0.2">
      <c r="A1031" s="4"/>
      <c r="B1031" s="4"/>
      <c r="C1031" s="4"/>
      <c r="D1031" s="4"/>
      <c r="E1031" s="4"/>
      <c r="F1031" s="4"/>
      <c r="G1031" s="4"/>
      <c r="H1031" s="4"/>
      <c r="I1031" s="4"/>
      <c r="J1031" s="4"/>
    </row>
    <row r="1032" spans="1:10" x14ac:dyDescent="0.2">
      <c r="A1032" s="4"/>
      <c r="B1032" s="4"/>
      <c r="C1032" s="4"/>
      <c r="D1032" s="4"/>
      <c r="E1032" s="4"/>
      <c r="F1032" s="4"/>
      <c r="G1032" s="4"/>
      <c r="H1032" s="4"/>
      <c r="I1032" s="4"/>
      <c r="J1032" s="4"/>
    </row>
    <row r="1033" spans="1:10" x14ac:dyDescent="0.2">
      <c r="A1033" s="4"/>
      <c r="B1033" s="4"/>
      <c r="C1033" s="4"/>
      <c r="D1033" s="4"/>
      <c r="E1033" s="4"/>
      <c r="F1033" s="4"/>
      <c r="G1033" s="4"/>
      <c r="H1033" s="4"/>
      <c r="I1033" s="4"/>
      <c r="J1033" s="4"/>
    </row>
    <row r="1034" spans="1:10" x14ac:dyDescent="0.2">
      <c r="A1034" s="4"/>
      <c r="B1034" s="4"/>
      <c r="C1034" s="4"/>
      <c r="D1034" s="4"/>
      <c r="E1034" s="4"/>
      <c r="F1034" s="4"/>
      <c r="G1034" s="4"/>
      <c r="H1034" s="4"/>
      <c r="I1034" s="4"/>
      <c r="J1034" s="4"/>
    </row>
    <row r="1035" spans="1:10" x14ac:dyDescent="0.2">
      <c r="A1035" s="4"/>
      <c r="B1035" s="4"/>
      <c r="C1035" s="4"/>
      <c r="D1035" s="4"/>
      <c r="E1035" s="4"/>
      <c r="F1035" s="4"/>
      <c r="G1035" s="4"/>
      <c r="H1035" s="4"/>
      <c r="I1035" s="4"/>
      <c r="J1035" s="4"/>
    </row>
    <row r="1036" spans="1:10" x14ac:dyDescent="0.2">
      <c r="A1036" s="4"/>
      <c r="B1036" s="4"/>
      <c r="C1036" s="4"/>
      <c r="D1036" s="4"/>
      <c r="E1036" s="4"/>
      <c r="F1036" s="4"/>
      <c r="G1036" s="4"/>
      <c r="H1036" s="4"/>
      <c r="I1036" s="4"/>
      <c r="J1036" s="4"/>
    </row>
    <row r="1037" spans="1:10" x14ac:dyDescent="0.2">
      <c r="A1037" s="4"/>
      <c r="B1037" s="4"/>
      <c r="C1037" s="4"/>
      <c r="D1037" s="4"/>
      <c r="E1037" s="4"/>
      <c r="F1037" s="4"/>
      <c r="G1037" s="4"/>
      <c r="H1037" s="4"/>
      <c r="I1037" s="4"/>
      <c r="J1037" s="4"/>
    </row>
    <row r="1038" spans="1:10" x14ac:dyDescent="0.2">
      <c r="A1038" s="4"/>
      <c r="B1038" s="4"/>
      <c r="C1038" s="4"/>
      <c r="D1038" s="4"/>
      <c r="E1038" s="4"/>
      <c r="F1038" s="4"/>
      <c r="G1038" s="4"/>
      <c r="H1038" s="4"/>
      <c r="I1038" s="4"/>
      <c r="J1038" s="4"/>
    </row>
    <row r="1039" spans="1:10" x14ac:dyDescent="0.2">
      <c r="A1039" s="4"/>
      <c r="B1039" s="4"/>
      <c r="C1039" s="4"/>
      <c r="D1039" s="4"/>
      <c r="E1039" s="4"/>
      <c r="F1039" s="4"/>
      <c r="G1039" s="4"/>
      <c r="H1039" s="4"/>
      <c r="I1039" s="4"/>
      <c r="J1039" s="4"/>
    </row>
    <row r="1040" spans="1:10" x14ac:dyDescent="0.2">
      <c r="A1040" s="4"/>
      <c r="B1040" s="4"/>
      <c r="C1040" s="4"/>
      <c r="D1040" s="4"/>
      <c r="E1040" s="4"/>
      <c r="F1040" s="4"/>
      <c r="G1040" s="4"/>
      <c r="H1040" s="4"/>
      <c r="I1040" s="4"/>
      <c r="J1040" s="4"/>
    </row>
    <row r="1041" spans="1:10" x14ac:dyDescent="0.2">
      <c r="A1041" s="4"/>
      <c r="B1041" s="4"/>
      <c r="C1041" s="4"/>
      <c r="D1041" s="4"/>
      <c r="E1041" s="4"/>
      <c r="F1041" s="4"/>
      <c r="G1041" s="4"/>
      <c r="H1041" s="4"/>
      <c r="I1041" s="4"/>
      <c r="J1041" s="4"/>
    </row>
    <row r="1042" spans="1:10" x14ac:dyDescent="0.2">
      <c r="A1042" s="4"/>
      <c r="B1042" s="4"/>
      <c r="C1042" s="4"/>
      <c r="D1042" s="4"/>
      <c r="E1042" s="4"/>
      <c r="F1042" s="4"/>
      <c r="G1042" s="4"/>
      <c r="H1042" s="4"/>
      <c r="I1042" s="4"/>
      <c r="J1042" s="4"/>
    </row>
    <row r="1043" spans="1:10" x14ac:dyDescent="0.2">
      <c r="A1043" s="4"/>
      <c r="B1043" s="4"/>
      <c r="C1043" s="4"/>
      <c r="D1043" s="4"/>
      <c r="E1043" s="4"/>
      <c r="F1043" s="4"/>
      <c r="G1043" s="4"/>
      <c r="H1043" s="4"/>
      <c r="I1043" s="4"/>
      <c r="J1043" s="4"/>
    </row>
    <row r="1044" spans="1:10" x14ac:dyDescent="0.2">
      <c r="A1044" s="4"/>
      <c r="B1044" s="4"/>
      <c r="C1044" s="4"/>
      <c r="D1044" s="4"/>
      <c r="E1044" s="4"/>
      <c r="F1044" s="4"/>
      <c r="G1044" s="4"/>
      <c r="H1044" s="4"/>
      <c r="I1044" s="4"/>
      <c r="J1044" s="4"/>
    </row>
    <row r="1045" spans="1:10" x14ac:dyDescent="0.2">
      <c r="A1045" s="4"/>
      <c r="B1045" s="4"/>
      <c r="C1045" s="4"/>
      <c r="D1045" s="4"/>
      <c r="E1045" s="4"/>
      <c r="F1045" s="4"/>
      <c r="G1045" s="4"/>
      <c r="H1045" s="4"/>
      <c r="I1045" s="4"/>
      <c r="J1045" s="4"/>
    </row>
    <row r="1046" spans="1:10" x14ac:dyDescent="0.2">
      <c r="A1046" s="4"/>
      <c r="B1046" s="4"/>
      <c r="C1046" s="4"/>
      <c r="D1046" s="4"/>
      <c r="E1046" s="4"/>
      <c r="F1046" s="4"/>
      <c r="G1046" s="4"/>
      <c r="H1046" s="4"/>
      <c r="I1046" s="4"/>
      <c r="J1046" s="4"/>
    </row>
    <row r="1047" spans="1:10" x14ac:dyDescent="0.2">
      <c r="A1047" s="4"/>
      <c r="B1047" s="4"/>
      <c r="C1047" s="4"/>
      <c r="D1047" s="4"/>
      <c r="E1047" s="4"/>
      <c r="F1047" s="4"/>
      <c r="G1047" s="4"/>
      <c r="H1047" s="4"/>
      <c r="I1047" s="4"/>
      <c r="J1047" s="4"/>
    </row>
    <row r="1048" spans="1:10" x14ac:dyDescent="0.2">
      <c r="A1048" s="4"/>
      <c r="B1048" s="4"/>
      <c r="C1048" s="4"/>
      <c r="D1048" s="4"/>
      <c r="E1048" s="4"/>
      <c r="F1048" s="4"/>
      <c r="G1048" s="4"/>
      <c r="H1048" s="4"/>
      <c r="I1048" s="4"/>
      <c r="J1048" s="4"/>
    </row>
    <row r="1049" spans="1:10" x14ac:dyDescent="0.2">
      <c r="A1049" s="4"/>
      <c r="B1049" s="4"/>
      <c r="C1049" s="4"/>
      <c r="D1049" s="4"/>
      <c r="E1049" s="4"/>
      <c r="F1049" s="4"/>
      <c r="G1049" s="4"/>
      <c r="H1049" s="4"/>
      <c r="I1049" s="4"/>
      <c r="J1049" s="4"/>
    </row>
    <row r="1050" spans="1:10" x14ac:dyDescent="0.2">
      <c r="A1050" s="4"/>
      <c r="B1050" s="4"/>
      <c r="C1050" s="4"/>
      <c r="D1050" s="4"/>
      <c r="E1050" s="4"/>
      <c r="F1050" s="4"/>
      <c r="G1050" s="4"/>
      <c r="H1050" s="4"/>
      <c r="I1050" s="4"/>
      <c r="J1050" s="4"/>
    </row>
    <row r="1051" spans="1:10" x14ac:dyDescent="0.2">
      <c r="A1051" s="4"/>
      <c r="B1051" s="4"/>
      <c r="C1051" s="4"/>
      <c r="D1051" s="4"/>
      <c r="E1051" s="4"/>
      <c r="F1051" s="4"/>
      <c r="G1051" s="4"/>
      <c r="H1051" s="4"/>
      <c r="I1051" s="4"/>
      <c r="J1051" s="4"/>
    </row>
    <row r="1052" spans="1:10" x14ac:dyDescent="0.2">
      <c r="A1052" s="4"/>
      <c r="B1052" s="4"/>
      <c r="C1052" s="4"/>
      <c r="D1052" s="4"/>
      <c r="E1052" s="4"/>
      <c r="F1052" s="4"/>
      <c r="G1052" s="4"/>
      <c r="H1052" s="4"/>
      <c r="I1052" s="4"/>
      <c r="J1052" s="4"/>
    </row>
    <row r="1053" spans="1:10" x14ac:dyDescent="0.2">
      <c r="A1053" s="4"/>
      <c r="B1053" s="4"/>
      <c r="C1053" s="4"/>
      <c r="D1053" s="4"/>
      <c r="E1053" s="4"/>
      <c r="F1053" s="4"/>
      <c r="G1053" s="4"/>
      <c r="H1053" s="4"/>
      <c r="I1053" s="4"/>
      <c r="J1053" s="4"/>
    </row>
    <row r="1054" spans="1:10" x14ac:dyDescent="0.2">
      <c r="A1054" s="4"/>
      <c r="B1054" s="4"/>
      <c r="C1054" s="4"/>
      <c r="D1054" s="4"/>
      <c r="E1054" s="4"/>
      <c r="F1054" s="4"/>
      <c r="G1054" s="4"/>
      <c r="H1054" s="4"/>
      <c r="I1054" s="4"/>
      <c r="J1054" s="4"/>
    </row>
    <row r="1055" spans="1:10" x14ac:dyDescent="0.2">
      <c r="A1055" s="4"/>
      <c r="B1055" s="4"/>
      <c r="C1055" s="4"/>
      <c r="D1055" s="4"/>
      <c r="E1055" s="4"/>
      <c r="F1055" s="4"/>
      <c r="G1055" s="4"/>
      <c r="H1055" s="4"/>
      <c r="I1055" s="4"/>
      <c r="J1055" s="4"/>
    </row>
    <row r="1056" spans="1:10" x14ac:dyDescent="0.2">
      <c r="A1056" s="4"/>
      <c r="B1056" s="4"/>
      <c r="C1056" s="4"/>
      <c r="D1056" s="4"/>
      <c r="E1056" s="4"/>
      <c r="F1056" s="4"/>
      <c r="G1056" s="4"/>
      <c r="H1056" s="4"/>
      <c r="I1056" s="4"/>
      <c r="J1056" s="4"/>
    </row>
    <row r="1057" spans="1:10" x14ac:dyDescent="0.2">
      <c r="A1057" s="4"/>
      <c r="B1057" s="4"/>
      <c r="C1057" s="4"/>
      <c r="D1057" s="4"/>
      <c r="E1057" s="4"/>
      <c r="F1057" s="4"/>
      <c r="G1057" s="4"/>
      <c r="H1057" s="4"/>
      <c r="I1057" s="4"/>
      <c r="J1057" s="4"/>
    </row>
    <row r="1058" spans="1:10" x14ac:dyDescent="0.2">
      <c r="A1058" s="4"/>
      <c r="B1058" s="4"/>
      <c r="C1058" s="4"/>
      <c r="D1058" s="4"/>
      <c r="E1058" s="4"/>
      <c r="F1058" s="4"/>
      <c r="G1058" s="4"/>
      <c r="H1058" s="4"/>
      <c r="I1058" s="4"/>
      <c r="J1058" s="4"/>
    </row>
    <row r="1059" spans="1:10" x14ac:dyDescent="0.2">
      <c r="A1059" s="4"/>
      <c r="B1059" s="4"/>
      <c r="C1059" s="4"/>
      <c r="D1059" s="4"/>
      <c r="E1059" s="4"/>
      <c r="F1059" s="4"/>
      <c r="G1059" s="4"/>
      <c r="H1059" s="4"/>
      <c r="I1059" s="4"/>
      <c r="J1059" s="4"/>
    </row>
    <row r="1060" spans="1:10" x14ac:dyDescent="0.2">
      <c r="A1060" s="4"/>
      <c r="B1060" s="4"/>
      <c r="C1060" s="4"/>
      <c r="D1060" s="4"/>
      <c r="E1060" s="4"/>
      <c r="F1060" s="4"/>
      <c r="G1060" s="4"/>
      <c r="H1060" s="4"/>
      <c r="I1060" s="4"/>
      <c r="J1060" s="4"/>
    </row>
    <row r="1061" spans="1:10" x14ac:dyDescent="0.2">
      <c r="A1061" s="4"/>
      <c r="B1061" s="4"/>
      <c r="C1061" s="4"/>
      <c r="D1061" s="4"/>
      <c r="E1061" s="4"/>
      <c r="F1061" s="4"/>
      <c r="G1061" s="4"/>
      <c r="H1061" s="4"/>
      <c r="I1061" s="4"/>
      <c r="J1061" s="4"/>
    </row>
    <row r="1062" spans="1:10" x14ac:dyDescent="0.2">
      <c r="A1062" s="4"/>
      <c r="B1062" s="4"/>
      <c r="C1062" s="4"/>
      <c r="D1062" s="4"/>
      <c r="E1062" s="4"/>
      <c r="F1062" s="4"/>
      <c r="G1062" s="4"/>
      <c r="H1062" s="4"/>
      <c r="I1062" s="4"/>
      <c r="J1062" s="4"/>
    </row>
    <row r="1063" spans="1:10" x14ac:dyDescent="0.2">
      <c r="A1063" s="4"/>
      <c r="B1063" s="4"/>
      <c r="C1063" s="4"/>
      <c r="D1063" s="4"/>
      <c r="E1063" s="4"/>
      <c r="F1063" s="4"/>
      <c r="G1063" s="4"/>
      <c r="H1063" s="4"/>
      <c r="I1063" s="4"/>
      <c r="J1063" s="4"/>
    </row>
    <row r="1064" spans="1:10" x14ac:dyDescent="0.2">
      <c r="A1064" s="4"/>
      <c r="B1064" s="4"/>
      <c r="C1064" s="4"/>
      <c r="D1064" s="4"/>
      <c r="E1064" s="4"/>
      <c r="F1064" s="4"/>
      <c r="G1064" s="4"/>
      <c r="H1064" s="4"/>
      <c r="I1064" s="4"/>
      <c r="J1064" s="4"/>
    </row>
    <row r="1065" spans="1:10" x14ac:dyDescent="0.2">
      <c r="A1065" s="4"/>
      <c r="B1065" s="4"/>
      <c r="C1065" s="4"/>
      <c r="D1065" s="4"/>
      <c r="E1065" s="4"/>
      <c r="F1065" s="4"/>
      <c r="G1065" s="4"/>
      <c r="H1065" s="4"/>
      <c r="I1065" s="4"/>
      <c r="J1065" s="4"/>
    </row>
    <row r="1066" spans="1:10" x14ac:dyDescent="0.2">
      <c r="A1066" s="4"/>
      <c r="B1066" s="4"/>
      <c r="C1066" s="4"/>
      <c r="D1066" s="4"/>
      <c r="E1066" s="4"/>
      <c r="F1066" s="4"/>
      <c r="G1066" s="4"/>
      <c r="H1066" s="4"/>
      <c r="I1066" s="4"/>
      <c r="J1066" s="4"/>
    </row>
    <row r="1067" spans="1:10" x14ac:dyDescent="0.2">
      <c r="A1067" s="4"/>
      <c r="B1067" s="4"/>
      <c r="C1067" s="4"/>
      <c r="D1067" s="4"/>
      <c r="E1067" s="4"/>
      <c r="F1067" s="4"/>
      <c r="G1067" s="4"/>
      <c r="H1067" s="4"/>
      <c r="I1067" s="4"/>
      <c r="J1067" s="4"/>
    </row>
    <row r="1068" spans="1:10" x14ac:dyDescent="0.2">
      <c r="A1068" s="4"/>
      <c r="B1068" s="4"/>
      <c r="C1068" s="4"/>
      <c r="D1068" s="4"/>
      <c r="E1068" s="4"/>
      <c r="F1068" s="4"/>
      <c r="G1068" s="4"/>
      <c r="H1068" s="4"/>
      <c r="I1068" s="4"/>
      <c r="J1068" s="4"/>
    </row>
    <row r="1069" spans="1:10" x14ac:dyDescent="0.2">
      <c r="A1069" s="4"/>
      <c r="B1069" s="4"/>
      <c r="C1069" s="4"/>
      <c r="D1069" s="4"/>
      <c r="E1069" s="4"/>
      <c r="F1069" s="4"/>
      <c r="G1069" s="4"/>
      <c r="H1069" s="4"/>
      <c r="I1069" s="4"/>
      <c r="J1069" s="4"/>
    </row>
    <row r="1070" spans="1:10" x14ac:dyDescent="0.2">
      <c r="A1070" s="4"/>
      <c r="B1070" s="4"/>
      <c r="C1070" s="4"/>
      <c r="D1070" s="4"/>
      <c r="E1070" s="4"/>
      <c r="F1070" s="4"/>
      <c r="G1070" s="4"/>
      <c r="H1070" s="4"/>
      <c r="I1070" s="4"/>
      <c r="J1070" s="4"/>
    </row>
    <row r="1071" spans="1:10" x14ac:dyDescent="0.2">
      <c r="A1071" s="4"/>
      <c r="B1071" s="4"/>
      <c r="C1071" s="4"/>
      <c r="D1071" s="4"/>
      <c r="E1071" s="4"/>
      <c r="F1071" s="4"/>
      <c r="G1071" s="4"/>
      <c r="H1071" s="4"/>
      <c r="I1071" s="4"/>
      <c r="J1071" s="4"/>
    </row>
    <row r="1072" spans="1:10" x14ac:dyDescent="0.2">
      <c r="A1072" s="4"/>
      <c r="B1072" s="4"/>
      <c r="C1072" s="4"/>
      <c r="D1072" s="4"/>
      <c r="E1072" s="4"/>
      <c r="F1072" s="4"/>
      <c r="G1072" s="4"/>
      <c r="H1072" s="4"/>
      <c r="I1072" s="4"/>
      <c r="J1072" s="4"/>
    </row>
    <row r="1073" spans="1:10" x14ac:dyDescent="0.2">
      <c r="A1073" s="4"/>
      <c r="B1073" s="4"/>
      <c r="C1073" s="4"/>
      <c r="D1073" s="4"/>
      <c r="E1073" s="4"/>
      <c r="F1073" s="4"/>
      <c r="G1073" s="4"/>
      <c r="H1073" s="4"/>
      <c r="I1073" s="4"/>
      <c r="J1073" s="4"/>
    </row>
    <row r="1074" spans="1:10" x14ac:dyDescent="0.2">
      <c r="A1074" s="4"/>
      <c r="B1074" s="4"/>
      <c r="C1074" s="4"/>
      <c r="D1074" s="4"/>
      <c r="E1074" s="4"/>
      <c r="F1074" s="4"/>
      <c r="G1074" s="4"/>
      <c r="H1074" s="4"/>
      <c r="I1074" s="4"/>
      <c r="J1074" s="4"/>
    </row>
    <row r="1075" spans="1:10" x14ac:dyDescent="0.2">
      <c r="A1075" s="4"/>
      <c r="B1075" s="4"/>
      <c r="C1075" s="4"/>
      <c r="D1075" s="4"/>
      <c r="E1075" s="4"/>
      <c r="F1075" s="4"/>
      <c r="G1075" s="4"/>
      <c r="H1075" s="4"/>
      <c r="I1075" s="4"/>
      <c r="J1075" s="4"/>
    </row>
    <row r="1076" spans="1:10" x14ac:dyDescent="0.2">
      <c r="A1076" s="4"/>
      <c r="B1076" s="4"/>
      <c r="C1076" s="4"/>
      <c r="D1076" s="4"/>
      <c r="E1076" s="4"/>
      <c r="F1076" s="4"/>
      <c r="G1076" s="4"/>
      <c r="H1076" s="4"/>
      <c r="I1076" s="4"/>
      <c r="J1076" s="4"/>
    </row>
    <row r="1077" spans="1:10" x14ac:dyDescent="0.2">
      <c r="A1077" s="4"/>
      <c r="B1077" s="4"/>
      <c r="C1077" s="4"/>
      <c r="D1077" s="4"/>
      <c r="E1077" s="4"/>
      <c r="F1077" s="4"/>
      <c r="G1077" s="4"/>
      <c r="H1077" s="4"/>
      <c r="I1077" s="4"/>
      <c r="J1077" s="4"/>
    </row>
    <row r="1078" spans="1:10" x14ac:dyDescent="0.2">
      <c r="A1078" s="4"/>
      <c r="B1078" s="4"/>
      <c r="C1078" s="4"/>
      <c r="D1078" s="4"/>
      <c r="E1078" s="4"/>
      <c r="F1078" s="4"/>
      <c r="G1078" s="4"/>
      <c r="H1078" s="4"/>
      <c r="I1078" s="4"/>
      <c r="J1078" s="4"/>
    </row>
    <row r="1079" spans="1:10" x14ac:dyDescent="0.2">
      <c r="A1079" s="4"/>
      <c r="B1079" s="4"/>
      <c r="C1079" s="4"/>
      <c r="D1079" s="4"/>
      <c r="E1079" s="4"/>
      <c r="F1079" s="4"/>
      <c r="G1079" s="4"/>
      <c r="H1079" s="4"/>
      <c r="I1079" s="4"/>
      <c r="J1079" s="4"/>
    </row>
    <row r="1080" spans="1:10" x14ac:dyDescent="0.2">
      <c r="A1080" s="4"/>
      <c r="B1080" s="4"/>
      <c r="C1080" s="4"/>
      <c r="D1080" s="4"/>
      <c r="E1080" s="4"/>
      <c r="F1080" s="4"/>
      <c r="G1080" s="4"/>
      <c r="H1080" s="4"/>
      <c r="I1080" s="4"/>
      <c r="J1080" s="4"/>
    </row>
    <row r="1081" spans="1:10" x14ac:dyDescent="0.2">
      <c r="A1081" s="4"/>
      <c r="B1081" s="4"/>
      <c r="C1081" s="4"/>
      <c r="D1081" s="4"/>
      <c r="E1081" s="4"/>
      <c r="F1081" s="4"/>
      <c r="G1081" s="4"/>
      <c r="H1081" s="4"/>
      <c r="I1081" s="4"/>
      <c r="J1081" s="4"/>
    </row>
    <row r="1082" spans="1:10" x14ac:dyDescent="0.2">
      <c r="A1082" s="4"/>
      <c r="B1082" s="4"/>
      <c r="C1082" s="4"/>
      <c r="D1082" s="4"/>
      <c r="E1082" s="4"/>
      <c r="F1082" s="4"/>
      <c r="G1082" s="4"/>
      <c r="H1082" s="4"/>
      <c r="I1082" s="4"/>
      <c r="J1082" s="4"/>
    </row>
    <row r="1083" spans="1:10" x14ac:dyDescent="0.2">
      <c r="A1083" s="4"/>
      <c r="B1083" s="4"/>
      <c r="C1083" s="4"/>
      <c r="D1083" s="4"/>
      <c r="E1083" s="4"/>
      <c r="F1083" s="4"/>
      <c r="G1083" s="4"/>
      <c r="H1083" s="4"/>
      <c r="I1083" s="4"/>
      <c r="J1083" s="4"/>
    </row>
    <row r="1084" spans="1:10" x14ac:dyDescent="0.2">
      <c r="A1084" s="4"/>
      <c r="B1084" s="4"/>
      <c r="C1084" s="4"/>
      <c r="D1084" s="4"/>
      <c r="E1084" s="4"/>
      <c r="F1084" s="4"/>
      <c r="G1084" s="4"/>
      <c r="H1084" s="4"/>
      <c r="I1084" s="4"/>
      <c r="J1084" s="4"/>
    </row>
    <row r="1085" spans="1:10" x14ac:dyDescent="0.2">
      <c r="A1085" s="4"/>
      <c r="B1085" s="4"/>
      <c r="C1085" s="4"/>
      <c r="D1085" s="4"/>
      <c r="E1085" s="4"/>
      <c r="F1085" s="4"/>
      <c r="G1085" s="4"/>
      <c r="H1085" s="4"/>
      <c r="I1085" s="4"/>
      <c r="J1085" s="4"/>
    </row>
    <row r="1086" spans="1:10" x14ac:dyDescent="0.2">
      <c r="A1086" s="4"/>
      <c r="B1086" s="4"/>
      <c r="C1086" s="4"/>
      <c r="D1086" s="4"/>
      <c r="E1086" s="4"/>
      <c r="F1086" s="4"/>
      <c r="G1086" s="4"/>
      <c r="H1086" s="4"/>
      <c r="I1086" s="4"/>
      <c r="J1086" s="4"/>
    </row>
    <row r="1087" spans="1:10" x14ac:dyDescent="0.2">
      <c r="A1087" s="4"/>
      <c r="B1087" s="4"/>
      <c r="C1087" s="4"/>
      <c r="D1087" s="4"/>
      <c r="E1087" s="4"/>
      <c r="F1087" s="4"/>
      <c r="G1087" s="4"/>
      <c r="H1087" s="4"/>
      <c r="I1087" s="4"/>
      <c r="J1087" s="4"/>
    </row>
    <row r="1088" spans="1:10" x14ac:dyDescent="0.2">
      <c r="A1088" s="4"/>
      <c r="B1088" s="4"/>
      <c r="C1088" s="4"/>
      <c r="D1088" s="4"/>
      <c r="E1088" s="4"/>
      <c r="F1088" s="4"/>
      <c r="G1088" s="4"/>
      <c r="H1088" s="4"/>
      <c r="I1088" s="4"/>
      <c r="J1088" s="4"/>
    </row>
    <row r="1089" spans="1:10" x14ac:dyDescent="0.2">
      <c r="A1089" s="4"/>
      <c r="B1089" s="4"/>
      <c r="C1089" s="4"/>
      <c r="D1089" s="4"/>
      <c r="E1089" s="4"/>
      <c r="F1089" s="4"/>
      <c r="G1089" s="4"/>
      <c r="H1089" s="4"/>
      <c r="I1089" s="4"/>
      <c r="J1089" s="4"/>
    </row>
    <row r="1090" spans="1:10" x14ac:dyDescent="0.2">
      <c r="A1090" s="4"/>
      <c r="B1090" s="4"/>
      <c r="C1090" s="4"/>
      <c r="D1090" s="4"/>
      <c r="E1090" s="4"/>
      <c r="F1090" s="4"/>
      <c r="G1090" s="4"/>
      <c r="H1090" s="4"/>
      <c r="I1090" s="4"/>
      <c r="J1090" s="4"/>
    </row>
    <row r="1091" spans="1:10" x14ac:dyDescent="0.2">
      <c r="A1091" s="4"/>
      <c r="B1091" s="4"/>
      <c r="C1091" s="4"/>
      <c r="D1091" s="4"/>
      <c r="E1091" s="4"/>
      <c r="F1091" s="4"/>
      <c r="G1091" s="4"/>
      <c r="H1091" s="4"/>
      <c r="I1091" s="4"/>
      <c r="J1091" s="4"/>
    </row>
    <row r="1092" spans="1:10" x14ac:dyDescent="0.2">
      <c r="A1092" s="4"/>
      <c r="B1092" s="4"/>
      <c r="C1092" s="4"/>
      <c r="D1092" s="4"/>
      <c r="E1092" s="4"/>
      <c r="F1092" s="4"/>
      <c r="G1092" s="4"/>
      <c r="H1092" s="4"/>
      <c r="I1092" s="4"/>
      <c r="J1092" s="4"/>
    </row>
    <row r="1093" spans="1:10" x14ac:dyDescent="0.2">
      <c r="A1093" s="4"/>
      <c r="B1093" s="4"/>
      <c r="C1093" s="4"/>
      <c r="D1093" s="4"/>
      <c r="E1093" s="4"/>
      <c r="F1093" s="4"/>
      <c r="G1093" s="4"/>
      <c r="H1093" s="4"/>
      <c r="I1093" s="4"/>
      <c r="J1093" s="4"/>
    </row>
    <row r="1094" spans="1:10" x14ac:dyDescent="0.2">
      <c r="A1094" s="4"/>
      <c r="B1094" s="4"/>
      <c r="C1094" s="4"/>
      <c r="D1094" s="4"/>
      <c r="E1094" s="4"/>
      <c r="F1094" s="4"/>
      <c r="G1094" s="4"/>
      <c r="H1094" s="4"/>
      <c r="I1094" s="4"/>
      <c r="J1094" s="4"/>
    </row>
    <row r="1095" spans="1:10" x14ac:dyDescent="0.2">
      <c r="A1095" s="4"/>
      <c r="B1095" s="4"/>
      <c r="C1095" s="4"/>
      <c r="D1095" s="4"/>
      <c r="E1095" s="4"/>
      <c r="F1095" s="4"/>
      <c r="G1095" s="4"/>
      <c r="H1095" s="4"/>
      <c r="I1095" s="4"/>
      <c r="J1095" s="4"/>
    </row>
    <row r="1096" spans="1:10" x14ac:dyDescent="0.2">
      <c r="A1096" s="4"/>
      <c r="B1096" s="4"/>
      <c r="C1096" s="4"/>
      <c r="D1096" s="4"/>
      <c r="E1096" s="4"/>
      <c r="F1096" s="4"/>
      <c r="G1096" s="4"/>
      <c r="H1096" s="4"/>
      <c r="I1096" s="4"/>
      <c r="J1096" s="4"/>
    </row>
    <row r="1097" spans="1:10" x14ac:dyDescent="0.2">
      <c r="A1097" s="4"/>
      <c r="B1097" s="4"/>
      <c r="C1097" s="4"/>
      <c r="D1097" s="4"/>
      <c r="E1097" s="4"/>
      <c r="F1097" s="4"/>
      <c r="G1097" s="4"/>
      <c r="H1097" s="4"/>
      <c r="I1097" s="4"/>
      <c r="J1097" s="4"/>
    </row>
    <row r="1098" spans="1:10" x14ac:dyDescent="0.2">
      <c r="A1098" s="4"/>
      <c r="B1098" s="4"/>
      <c r="C1098" s="4"/>
      <c r="D1098" s="4"/>
      <c r="E1098" s="4"/>
      <c r="F1098" s="4"/>
      <c r="G1098" s="4"/>
      <c r="H1098" s="4"/>
      <c r="I1098" s="4"/>
      <c r="J1098" s="4"/>
    </row>
    <row r="1099" spans="1:10" x14ac:dyDescent="0.2">
      <c r="A1099" s="4"/>
      <c r="B1099" s="4"/>
      <c r="C1099" s="4"/>
      <c r="D1099" s="4"/>
      <c r="E1099" s="4"/>
      <c r="F1099" s="4"/>
      <c r="G1099" s="4"/>
      <c r="H1099" s="4"/>
      <c r="I1099" s="4"/>
      <c r="J1099" s="4"/>
    </row>
    <row r="1100" spans="1:10" x14ac:dyDescent="0.2">
      <c r="A1100" s="4"/>
      <c r="B1100" s="4"/>
      <c r="C1100" s="4"/>
      <c r="D1100" s="4"/>
      <c r="E1100" s="4"/>
      <c r="F1100" s="4"/>
      <c r="G1100" s="4"/>
      <c r="H1100" s="4"/>
      <c r="I1100" s="4"/>
      <c r="J1100" s="4"/>
    </row>
    <row r="1101" spans="1:10" x14ac:dyDescent="0.2">
      <c r="A1101" s="4"/>
      <c r="B1101" s="4"/>
      <c r="C1101" s="4"/>
      <c r="D1101" s="4"/>
      <c r="E1101" s="4"/>
      <c r="F1101" s="4"/>
      <c r="G1101" s="4"/>
      <c r="H1101" s="4"/>
      <c r="I1101" s="4"/>
      <c r="J1101" s="4"/>
    </row>
    <row r="1102" spans="1:10" x14ac:dyDescent="0.2">
      <c r="A1102" s="4"/>
      <c r="B1102" s="4"/>
      <c r="C1102" s="4"/>
      <c r="D1102" s="4"/>
      <c r="E1102" s="4"/>
      <c r="F1102" s="4"/>
      <c r="G1102" s="4"/>
      <c r="H1102" s="4"/>
      <c r="I1102" s="4"/>
      <c r="J1102" s="4"/>
    </row>
    <row r="1103" spans="1:10" x14ac:dyDescent="0.2">
      <c r="A1103" s="4"/>
      <c r="B1103" s="4"/>
      <c r="C1103" s="4"/>
      <c r="D1103" s="4"/>
      <c r="E1103" s="4"/>
      <c r="F1103" s="4"/>
      <c r="G1103" s="4"/>
      <c r="H1103" s="4"/>
      <c r="I1103" s="4"/>
      <c r="J1103" s="4"/>
    </row>
    <row r="1104" spans="1:10" x14ac:dyDescent="0.2">
      <c r="A1104" s="4"/>
      <c r="B1104" s="4"/>
      <c r="C1104" s="4"/>
      <c r="D1104" s="4"/>
      <c r="E1104" s="4"/>
      <c r="F1104" s="4"/>
      <c r="G1104" s="4"/>
      <c r="H1104" s="4"/>
      <c r="I1104" s="4"/>
      <c r="J1104" s="4"/>
    </row>
    <row r="1105" spans="1:10" x14ac:dyDescent="0.2">
      <c r="A1105" s="4"/>
      <c r="B1105" s="4"/>
      <c r="C1105" s="4"/>
      <c r="D1105" s="4"/>
      <c r="E1105" s="4"/>
      <c r="F1105" s="4"/>
      <c r="G1105" s="4"/>
      <c r="H1105" s="4"/>
      <c r="I1105" s="4"/>
      <c r="J1105" s="4"/>
    </row>
    <row r="1106" spans="1:10" x14ac:dyDescent="0.2">
      <c r="A1106" s="4"/>
      <c r="B1106" s="4"/>
      <c r="C1106" s="4"/>
      <c r="D1106" s="4"/>
      <c r="E1106" s="4"/>
      <c r="F1106" s="4"/>
      <c r="G1106" s="4"/>
      <c r="H1106" s="4"/>
      <c r="I1106" s="4"/>
      <c r="J1106" s="4"/>
    </row>
    <row r="1107" spans="1:10" x14ac:dyDescent="0.2">
      <c r="A1107" s="4"/>
      <c r="B1107" s="4"/>
      <c r="C1107" s="4"/>
      <c r="D1107" s="4"/>
      <c r="E1107" s="4"/>
      <c r="F1107" s="4"/>
      <c r="G1107" s="4"/>
      <c r="H1107" s="4"/>
      <c r="I1107" s="4"/>
      <c r="J1107" s="4"/>
    </row>
    <row r="1108" spans="1:10" x14ac:dyDescent="0.2">
      <c r="A1108" s="4"/>
      <c r="B1108" s="4"/>
      <c r="C1108" s="4"/>
      <c r="D1108" s="4"/>
      <c r="E1108" s="4"/>
      <c r="F1108" s="4"/>
      <c r="G1108" s="4"/>
      <c r="H1108" s="4"/>
      <c r="I1108" s="4"/>
      <c r="J1108" s="4"/>
    </row>
    <row r="1109" spans="1:10" x14ac:dyDescent="0.2">
      <c r="A1109" s="4"/>
      <c r="B1109" s="4"/>
      <c r="C1109" s="4"/>
      <c r="D1109" s="4"/>
      <c r="E1109" s="4"/>
      <c r="F1109" s="4"/>
      <c r="G1109" s="4"/>
      <c r="H1109" s="4"/>
      <c r="I1109" s="4"/>
      <c r="J1109" s="4"/>
    </row>
    <row r="1110" spans="1:10" x14ac:dyDescent="0.2">
      <c r="A1110" s="4"/>
      <c r="B1110" s="4"/>
      <c r="C1110" s="4"/>
      <c r="D1110" s="4"/>
      <c r="E1110" s="4"/>
      <c r="F1110" s="4"/>
      <c r="G1110" s="4"/>
      <c r="H1110" s="4"/>
      <c r="I1110" s="4"/>
      <c r="J1110" s="4"/>
    </row>
    <row r="1111" spans="1:10" x14ac:dyDescent="0.2">
      <c r="A1111" s="4"/>
      <c r="B1111" s="4"/>
      <c r="C1111" s="4"/>
      <c r="D1111" s="4"/>
      <c r="E1111" s="4"/>
      <c r="F1111" s="4"/>
      <c r="G1111" s="4"/>
      <c r="H1111" s="4"/>
      <c r="I1111" s="4"/>
      <c r="J1111" s="4"/>
    </row>
    <row r="1112" spans="1:10" x14ac:dyDescent="0.2">
      <c r="A1112" s="4"/>
      <c r="B1112" s="4"/>
      <c r="C1112" s="4"/>
      <c r="D1112" s="4"/>
      <c r="E1112" s="4"/>
      <c r="F1112" s="4"/>
      <c r="G1112" s="4"/>
      <c r="H1112" s="4"/>
      <c r="I1112" s="4"/>
      <c r="J1112" s="4"/>
    </row>
    <row r="1113" spans="1:10" x14ac:dyDescent="0.2">
      <c r="A1113" s="4"/>
      <c r="B1113" s="4"/>
      <c r="C1113" s="4"/>
      <c r="D1113" s="4"/>
      <c r="E1113" s="4"/>
      <c r="F1113" s="4"/>
      <c r="G1113" s="4"/>
      <c r="H1113" s="4"/>
      <c r="I1113" s="4"/>
      <c r="J1113" s="4"/>
    </row>
    <row r="1114" spans="1:10" x14ac:dyDescent="0.2">
      <c r="A1114" s="4"/>
      <c r="B1114" s="4"/>
      <c r="C1114" s="4"/>
      <c r="D1114" s="4"/>
      <c r="E1114" s="4"/>
      <c r="F1114" s="4"/>
      <c r="G1114" s="4"/>
      <c r="H1114" s="4"/>
      <c r="I1114" s="4"/>
      <c r="J1114" s="4"/>
    </row>
    <row r="1115" spans="1:10" x14ac:dyDescent="0.2">
      <c r="A1115" s="4"/>
      <c r="B1115" s="4"/>
      <c r="C1115" s="4"/>
      <c r="D1115" s="4"/>
      <c r="E1115" s="4"/>
      <c r="F1115" s="4"/>
      <c r="G1115" s="4"/>
      <c r="H1115" s="4"/>
      <c r="I1115" s="4"/>
      <c r="J1115" s="4"/>
    </row>
    <row r="1116" spans="1:10" x14ac:dyDescent="0.2">
      <c r="A1116" s="4"/>
      <c r="B1116" s="4"/>
      <c r="C1116" s="4"/>
      <c r="D1116" s="4"/>
      <c r="E1116" s="4"/>
      <c r="F1116" s="4"/>
      <c r="G1116" s="4"/>
      <c r="H1116" s="4"/>
      <c r="I1116" s="4"/>
      <c r="J1116" s="4"/>
    </row>
    <row r="1117" spans="1:10" x14ac:dyDescent="0.2">
      <c r="A1117" s="4"/>
      <c r="B1117" s="4"/>
      <c r="C1117" s="4"/>
      <c r="D1117" s="4"/>
      <c r="E1117" s="4"/>
      <c r="F1117" s="4"/>
      <c r="G1117" s="4"/>
      <c r="H1117" s="4"/>
      <c r="I1117" s="4"/>
      <c r="J1117" s="4"/>
    </row>
    <row r="1118" spans="1:10" x14ac:dyDescent="0.2">
      <c r="A1118" s="4"/>
      <c r="B1118" s="4"/>
      <c r="C1118" s="4"/>
      <c r="D1118" s="4"/>
      <c r="E1118" s="4"/>
      <c r="F1118" s="4"/>
      <c r="G1118" s="4"/>
      <c r="H1118" s="4"/>
      <c r="I1118" s="4"/>
      <c r="J1118" s="4"/>
    </row>
    <row r="1119" spans="1:10" x14ac:dyDescent="0.2">
      <c r="A1119" s="4"/>
      <c r="B1119" s="4"/>
      <c r="C1119" s="4"/>
      <c r="D1119" s="4"/>
      <c r="E1119" s="4"/>
      <c r="F1119" s="4"/>
      <c r="G1119" s="4"/>
      <c r="H1119" s="4"/>
      <c r="I1119" s="4"/>
      <c r="J1119" s="4"/>
    </row>
    <row r="1120" spans="1:10" x14ac:dyDescent="0.2">
      <c r="A1120" s="4"/>
      <c r="B1120" s="4"/>
      <c r="C1120" s="4"/>
      <c r="D1120" s="4"/>
      <c r="E1120" s="4"/>
      <c r="F1120" s="4"/>
      <c r="G1120" s="4"/>
      <c r="H1120" s="4"/>
      <c r="I1120" s="4"/>
      <c r="J1120" s="4"/>
    </row>
    <row r="1121" spans="1:10" x14ac:dyDescent="0.2">
      <c r="A1121" s="4"/>
      <c r="B1121" s="4"/>
      <c r="C1121" s="4"/>
      <c r="D1121" s="4"/>
      <c r="E1121" s="4"/>
      <c r="F1121" s="4"/>
      <c r="G1121" s="4"/>
      <c r="H1121" s="4"/>
      <c r="I1121" s="4"/>
      <c r="J1121" s="4"/>
    </row>
    <row r="1122" spans="1:10" x14ac:dyDescent="0.2">
      <c r="A1122" s="4"/>
      <c r="B1122" s="4"/>
      <c r="C1122" s="4"/>
      <c r="D1122" s="4"/>
      <c r="E1122" s="4"/>
      <c r="F1122" s="4"/>
      <c r="G1122" s="4"/>
      <c r="H1122" s="4"/>
      <c r="I1122" s="4"/>
      <c r="J1122" s="4"/>
    </row>
    <row r="1123" spans="1:10" x14ac:dyDescent="0.2">
      <c r="A1123" s="4"/>
      <c r="B1123" s="4"/>
      <c r="C1123" s="4"/>
      <c r="D1123" s="4"/>
      <c r="E1123" s="4"/>
      <c r="F1123" s="4"/>
      <c r="G1123" s="4"/>
      <c r="H1123" s="4"/>
      <c r="I1123" s="4"/>
      <c r="J1123" s="4"/>
    </row>
    <row r="1124" spans="1:10" x14ac:dyDescent="0.2">
      <c r="A1124" s="4"/>
      <c r="B1124" s="4"/>
      <c r="C1124" s="4"/>
      <c r="D1124" s="4"/>
      <c r="E1124" s="4"/>
      <c r="F1124" s="4"/>
      <c r="G1124" s="4"/>
      <c r="H1124" s="4"/>
      <c r="I1124" s="4"/>
      <c r="J1124" s="4"/>
    </row>
    <row r="1125" spans="1:10" x14ac:dyDescent="0.2">
      <c r="A1125" s="4"/>
      <c r="B1125" s="4"/>
      <c r="C1125" s="4"/>
      <c r="D1125" s="4"/>
      <c r="E1125" s="4"/>
      <c r="F1125" s="4"/>
      <c r="G1125" s="4"/>
      <c r="H1125" s="4"/>
      <c r="I1125" s="4"/>
      <c r="J1125" s="4"/>
    </row>
    <row r="1126" spans="1:10" x14ac:dyDescent="0.2">
      <c r="A1126" s="4"/>
      <c r="B1126" s="4"/>
      <c r="C1126" s="4"/>
      <c r="D1126" s="4"/>
      <c r="E1126" s="4"/>
      <c r="F1126" s="4"/>
      <c r="G1126" s="4"/>
      <c r="H1126" s="4"/>
      <c r="I1126" s="4"/>
      <c r="J1126" s="4"/>
    </row>
    <row r="1127" spans="1:10" x14ac:dyDescent="0.2">
      <c r="A1127" s="4"/>
      <c r="B1127" s="4"/>
      <c r="C1127" s="4"/>
      <c r="D1127" s="4"/>
      <c r="E1127" s="4"/>
      <c r="F1127" s="4"/>
      <c r="G1127" s="4"/>
      <c r="H1127" s="4"/>
      <c r="I1127" s="4"/>
      <c r="J1127" s="4"/>
    </row>
    <row r="1128" spans="1:10" x14ac:dyDescent="0.2">
      <c r="A1128" s="4"/>
      <c r="B1128" s="4"/>
      <c r="C1128" s="4"/>
      <c r="D1128" s="4"/>
      <c r="E1128" s="4"/>
      <c r="F1128" s="4"/>
      <c r="G1128" s="4"/>
      <c r="H1128" s="4"/>
      <c r="I1128" s="4"/>
      <c r="J1128" s="4"/>
    </row>
    <row r="1129" spans="1:10" x14ac:dyDescent="0.2">
      <c r="A1129" s="4"/>
      <c r="B1129" s="4"/>
      <c r="C1129" s="4"/>
      <c r="D1129" s="4"/>
      <c r="E1129" s="4"/>
      <c r="F1129" s="4"/>
      <c r="G1129" s="4"/>
      <c r="H1129" s="4"/>
      <c r="I1129" s="4"/>
      <c r="J1129" s="4"/>
    </row>
    <row r="1130" spans="1:10" x14ac:dyDescent="0.2">
      <c r="A1130" s="4"/>
      <c r="B1130" s="4"/>
      <c r="C1130" s="4"/>
      <c r="D1130" s="4"/>
      <c r="E1130" s="4"/>
      <c r="F1130" s="4"/>
      <c r="G1130" s="4"/>
      <c r="H1130" s="4"/>
      <c r="I1130" s="4"/>
      <c r="J1130" s="4"/>
    </row>
    <row r="1131" spans="1:10" x14ac:dyDescent="0.2">
      <c r="A1131" s="4"/>
      <c r="B1131" s="4"/>
      <c r="C1131" s="4"/>
      <c r="D1131" s="4"/>
      <c r="E1131" s="4"/>
      <c r="F1131" s="4"/>
      <c r="G1131" s="4"/>
      <c r="H1131" s="4"/>
      <c r="I1131" s="4"/>
      <c r="J1131" s="4"/>
    </row>
    <row r="1132" spans="1:10" x14ac:dyDescent="0.2">
      <c r="A1132" s="4"/>
      <c r="B1132" s="4"/>
      <c r="C1132" s="4"/>
      <c r="D1132" s="4"/>
      <c r="E1132" s="4"/>
      <c r="F1132" s="4"/>
      <c r="G1132" s="4"/>
      <c r="H1132" s="4"/>
      <c r="I1132" s="4"/>
      <c r="J1132" s="4"/>
    </row>
    <row r="1133" spans="1:10" x14ac:dyDescent="0.2">
      <c r="A1133" s="4"/>
      <c r="B1133" s="4"/>
      <c r="C1133" s="4"/>
      <c r="D1133" s="4"/>
      <c r="E1133" s="4"/>
      <c r="F1133" s="4"/>
      <c r="G1133" s="4"/>
      <c r="H1133" s="4"/>
      <c r="I1133" s="4"/>
      <c r="J1133" s="4"/>
    </row>
    <row r="1134" spans="1:10" x14ac:dyDescent="0.2">
      <c r="A1134" s="4"/>
      <c r="B1134" s="4"/>
      <c r="C1134" s="4"/>
      <c r="D1134" s="4"/>
      <c r="E1134" s="4"/>
      <c r="F1134" s="4"/>
      <c r="G1134" s="4"/>
      <c r="H1134" s="4"/>
      <c r="I1134" s="4"/>
      <c r="J1134" s="4"/>
    </row>
    <row r="1135" spans="1:10" x14ac:dyDescent="0.2">
      <c r="A1135" s="4"/>
      <c r="B1135" s="4"/>
      <c r="C1135" s="4"/>
      <c r="D1135" s="4"/>
      <c r="E1135" s="4"/>
      <c r="F1135" s="4"/>
      <c r="G1135" s="4"/>
      <c r="H1135" s="4"/>
      <c r="I1135" s="4"/>
      <c r="J1135" s="4"/>
    </row>
    <row r="1136" spans="1:10" x14ac:dyDescent="0.2">
      <c r="A1136" s="4"/>
      <c r="B1136" s="4"/>
      <c r="C1136" s="4"/>
      <c r="D1136" s="4"/>
      <c r="E1136" s="4"/>
      <c r="F1136" s="4"/>
      <c r="G1136" s="4"/>
      <c r="H1136" s="4"/>
      <c r="I1136" s="4"/>
      <c r="J1136" s="4"/>
    </row>
    <row r="1137" spans="1:10" x14ac:dyDescent="0.2">
      <c r="A1137" s="4"/>
      <c r="B1137" s="4"/>
      <c r="C1137" s="4"/>
      <c r="D1137" s="4"/>
      <c r="E1137" s="4"/>
      <c r="F1137" s="4"/>
      <c r="G1137" s="4"/>
      <c r="H1137" s="4"/>
      <c r="I1137" s="4"/>
      <c r="J1137" s="4"/>
    </row>
    <row r="1138" spans="1:10" x14ac:dyDescent="0.2">
      <c r="A1138" s="4"/>
      <c r="B1138" s="4"/>
      <c r="C1138" s="4"/>
      <c r="D1138" s="4"/>
      <c r="E1138" s="4"/>
      <c r="F1138" s="4"/>
      <c r="G1138" s="4"/>
      <c r="H1138" s="4"/>
      <c r="I1138" s="4"/>
      <c r="J1138" s="4"/>
    </row>
    <row r="1139" spans="1:10" x14ac:dyDescent="0.2">
      <c r="A1139" s="4"/>
      <c r="B1139" s="4"/>
      <c r="C1139" s="4"/>
      <c r="D1139" s="4"/>
      <c r="E1139" s="4"/>
      <c r="F1139" s="4"/>
      <c r="G1139" s="4"/>
      <c r="H1139" s="4"/>
      <c r="I1139" s="4"/>
      <c r="J1139" s="4"/>
    </row>
    <row r="1140" spans="1:10" x14ac:dyDescent="0.2">
      <c r="A1140" s="4"/>
      <c r="B1140" s="4"/>
      <c r="C1140" s="4"/>
      <c r="D1140" s="4"/>
      <c r="E1140" s="4"/>
      <c r="F1140" s="4"/>
      <c r="G1140" s="4"/>
      <c r="H1140" s="4"/>
      <c r="I1140" s="4"/>
      <c r="J1140" s="4"/>
    </row>
    <row r="1141" spans="1:10" x14ac:dyDescent="0.2">
      <c r="A1141" s="4"/>
      <c r="B1141" s="4"/>
      <c r="C1141" s="4"/>
      <c r="D1141" s="4"/>
      <c r="E1141" s="4"/>
      <c r="F1141" s="4"/>
      <c r="G1141" s="4"/>
      <c r="H1141" s="4"/>
      <c r="I1141" s="4"/>
      <c r="J1141" s="4"/>
    </row>
    <row r="1142" spans="1:10" x14ac:dyDescent="0.2">
      <c r="A1142" s="4"/>
      <c r="B1142" s="4"/>
      <c r="C1142" s="4"/>
      <c r="D1142" s="4"/>
      <c r="E1142" s="4"/>
      <c r="F1142" s="4"/>
      <c r="G1142" s="4"/>
      <c r="H1142" s="4"/>
      <c r="I1142" s="4"/>
      <c r="J1142" s="4"/>
    </row>
    <row r="1143" spans="1:10" x14ac:dyDescent="0.2">
      <c r="A1143" s="4"/>
      <c r="B1143" s="4"/>
      <c r="C1143" s="4"/>
      <c r="D1143" s="4"/>
      <c r="E1143" s="4"/>
      <c r="F1143" s="4"/>
      <c r="G1143" s="4"/>
      <c r="H1143" s="4"/>
      <c r="I1143" s="4"/>
      <c r="J1143" s="4"/>
    </row>
    <row r="1144" spans="1:10" x14ac:dyDescent="0.2">
      <c r="A1144" s="4"/>
      <c r="B1144" s="4"/>
      <c r="C1144" s="4"/>
      <c r="D1144" s="4"/>
      <c r="E1144" s="4"/>
      <c r="F1144" s="4"/>
      <c r="G1144" s="4"/>
      <c r="H1144" s="4"/>
      <c r="I1144" s="4"/>
      <c r="J1144" s="4"/>
    </row>
    <row r="1145" spans="1:10" x14ac:dyDescent="0.2">
      <c r="A1145" s="4"/>
      <c r="B1145" s="4"/>
      <c r="C1145" s="4"/>
      <c r="D1145" s="4"/>
      <c r="E1145" s="4"/>
      <c r="F1145" s="4"/>
      <c r="G1145" s="4"/>
      <c r="H1145" s="4"/>
      <c r="I1145" s="4"/>
      <c r="J1145" s="4"/>
    </row>
    <row r="1146" spans="1:10" x14ac:dyDescent="0.2">
      <c r="A1146" s="4"/>
      <c r="B1146" s="4"/>
      <c r="C1146" s="4"/>
      <c r="D1146" s="4"/>
      <c r="E1146" s="4"/>
      <c r="F1146" s="4"/>
      <c r="G1146" s="4"/>
      <c r="H1146" s="4"/>
      <c r="I1146" s="4"/>
      <c r="J1146" s="4"/>
    </row>
    <row r="1147" spans="1:10" x14ac:dyDescent="0.2">
      <c r="A1147" s="4"/>
      <c r="B1147" s="4"/>
      <c r="C1147" s="4"/>
      <c r="D1147" s="4"/>
      <c r="E1147" s="4"/>
      <c r="F1147" s="4"/>
      <c r="G1147" s="4"/>
      <c r="H1147" s="4"/>
      <c r="I1147" s="4"/>
      <c r="J1147" s="4"/>
    </row>
    <row r="1148" spans="1:10" x14ac:dyDescent="0.2">
      <c r="A1148" s="4"/>
      <c r="B1148" s="4"/>
      <c r="C1148" s="4"/>
      <c r="D1148" s="4"/>
      <c r="E1148" s="4"/>
      <c r="F1148" s="4"/>
      <c r="G1148" s="4"/>
      <c r="H1148" s="4"/>
      <c r="I1148" s="4"/>
      <c r="J1148" s="4"/>
    </row>
    <row r="1149" spans="1:10" x14ac:dyDescent="0.2">
      <c r="A1149" s="4"/>
      <c r="B1149" s="4"/>
      <c r="C1149" s="4"/>
      <c r="D1149" s="4"/>
      <c r="E1149" s="4"/>
      <c r="F1149" s="4"/>
      <c r="G1149" s="4"/>
      <c r="H1149" s="4"/>
      <c r="I1149" s="4"/>
      <c r="J1149" s="4"/>
    </row>
    <row r="1150" spans="1:10" x14ac:dyDescent="0.2">
      <c r="A1150" s="4"/>
      <c r="B1150" s="4"/>
      <c r="C1150" s="4"/>
      <c r="D1150" s="4"/>
      <c r="E1150" s="4"/>
      <c r="F1150" s="4"/>
      <c r="G1150" s="4"/>
      <c r="H1150" s="4"/>
      <c r="I1150" s="4"/>
      <c r="J1150" s="4"/>
    </row>
    <row r="1151" spans="1:10" x14ac:dyDescent="0.2">
      <c r="A1151" s="4"/>
      <c r="B1151" s="4"/>
      <c r="C1151" s="4"/>
      <c r="D1151" s="4"/>
      <c r="E1151" s="4"/>
      <c r="F1151" s="4"/>
      <c r="G1151" s="4"/>
      <c r="H1151" s="4"/>
      <c r="I1151" s="4"/>
      <c r="J1151" s="4"/>
    </row>
    <row r="1152" spans="1:10" x14ac:dyDescent="0.2">
      <c r="A1152" s="4"/>
      <c r="B1152" s="4"/>
      <c r="C1152" s="4"/>
      <c r="D1152" s="4"/>
      <c r="E1152" s="4"/>
      <c r="F1152" s="4"/>
      <c r="G1152" s="4"/>
      <c r="H1152" s="4"/>
      <c r="I1152" s="4"/>
      <c r="J1152" s="4"/>
    </row>
    <row r="1153" spans="1:10" x14ac:dyDescent="0.2">
      <c r="A1153" s="4"/>
      <c r="B1153" s="4"/>
      <c r="C1153" s="4"/>
      <c r="D1153" s="4"/>
      <c r="E1153" s="4"/>
      <c r="F1153" s="4"/>
      <c r="G1153" s="4"/>
      <c r="H1153" s="4"/>
      <c r="I1153" s="4"/>
      <c r="J1153" s="4"/>
    </row>
    <row r="1154" spans="1:10" x14ac:dyDescent="0.2">
      <c r="A1154" s="4"/>
      <c r="B1154" s="4"/>
      <c r="C1154" s="4"/>
      <c r="D1154" s="4"/>
      <c r="E1154" s="4"/>
      <c r="F1154" s="4"/>
      <c r="G1154" s="4"/>
      <c r="H1154" s="4"/>
      <c r="I1154" s="4"/>
      <c r="J1154" s="4"/>
    </row>
    <row r="1155" spans="1:10" x14ac:dyDescent="0.2">
      <c r="A1155" s="4"/>
      <c r="B1155" s="4"/>
      <c r="C1155" s="4"/>
      <c r="D1155" s="4"/>
      <c r="E1155" s="4"/>
      <c r="F1155" s="4"/>
      <c r="G1155" s="4"/>
      <c r="H1155" s="4"/>
      <c r="I1155" s="4"/>
      <c r="J1155" s="4"/>
    </row>
    <row r="1156" spans="1:10" x14ac:dyDescent="0.2">
      <c r="A1156" s="4"/>
      <c r="B1156" s="4"/>
      <c r="C1156" s="4"/>
      <c r="D1156" s="4"/>
      <c r="E1156" s="4"/>
      <c r="F1156" s="4"/>
      <c r="G1156" s="4"/>
      <c r="H1156" s="4"/>
      <c r="I1156" s="4"/>
      <c r="J1156" s="4"/>
    </row>
    <row r="1157" spans="1:10" x14ac:dyDescent="0.2">
      <c r="A1157" s="4"/>
      <c r="B1157" s="4"/>
      <c r="C1157" s="4"/>
      <c r="D1157" s="4"/>
      <c r="E1157" s="4"/>
      <c r="F1157" s="4"/>
      <c r="G1157" s="4"/>
      <c r="H1157" s="4"/>
      <c r="I1157" s="4"/>
      <c r="J1157" s="4"/>
    </row>
    <row r="1158" spans="1:10" x14ac:dyDescent="0.2">
      <c r="A1158" s="4"/>
      <c r="B1158" s="4"/>
      <c r="C1158" s="4"/>
      <c r="D1158" s="4"/>
      <c r="E1158" s="4"/>
      <c r="F1158" s="4"/>
      <c r="G1158" s="4"/>
      <c r="H1158" s="4"/>
      <c r="I1158" s="4"/>
      <c r="J1158" s="4"/>
    </row>
    <row r="1159" spans="1:10" x14ac:dyDescent="0.2">
      <c r="A1159" s="4"/>
      <c r="B1159" s="4"/>
      <c r="C1159" s="4"/>
      <c r="D1159" s="4"/>
      <c r="E1159" s="4"/>
      <c r="F1159" s="4"/>
      <c r="G1159" s="4"/>
      <c r="H1159" s="4"/>
      <c r="I1159" s="4"/>
      <c r="J1159" s="4"/>
    </row>
    <row r="1160" spans="1:10" x14ac:dyDescent="0.2">
      <c r="A1160" s="4"/>
      <c r="B1160" s="4"/>
      <c r="C1160" s="4"/>
      <c r="D1160" s="4"/>
      <c r="E1160" s="4"/>
      <c r="F1160" s="4"/>
      <c r="G1160" s="4"/>
      <c r="H1160" s="4"/>
      <c r="I1160" s="4"/>
      <c r="J1160" s="4"/>
    </row>
    <row r="1161" spans="1:10" x14ac:dyDescent="0.2">
      <c r="A1161" s="4"/>
      <c r="B1161" s="4"/>
      <c r="C1161" s="4"/>
      <c r="D1161" s="4"/>
      <c r="E1161" s="4"/>
      <c r="F1161" s="4"/>
      <c r="G1161" s="4"/>
      <c r="H1161" s="4"/>
      <c r="I1161" s="4"/>
      <c r="J1161" s="4"/>
    </row>
    <row r="1162" spans="1:10" x14ac:dyDescent="0.2">
      <c r="A1162" s="4"/>
      <c r="B1162" s="4"/>
      <c r="C1162" s="4"/>
      <c r="D1162" s="4"/>
      <c r="E1162" s="4"/>
      <c r="F1162" s="4"/>
      <c r="G1162" s="4"/>
      <c r="H1162" s="4"/>
      <c r="I1162" s="4"/>
      <c r="J1162" s="4"/>
    </row>
    <row r="1163" spans="1:10" x14ac:dyDescent="0.2">
      <c r="A1163" s="4"/>
      <c r="B1163" s="4"/>
      <c r="C1163" s="4"/>
      <c r="D1163" s="4"/>
      <c r="E1163" s="4"/>
      <c r="F1163" s="4"/>
      <c r="G1163" s="4"/>
      <c r="H1163" s="4"/>
      <c r="I1163" s="4"/>
      <c r="J1163" s="4"/>
    </row>
    <row r="1164" spans="1:10" x14ac:dyDescent="0.2">
      <c r="A1164" s="4"/>
      <c r="B1164" s="4"/>
      <c r="C1164" s="4"/>
      <c r="D1164" s="4"/>
      <c r="E1164" s="4"/>
      <c r="F1164" s="4"/>
      <c r="G1164" s="4"/>
      <c r="H1164" s="4"/>
      <c r="I1164" s="4"/>
      <c r="J1164" s="4"/>
    </row>
    <row r="1165" spans="1:10" x14ac:dyDescent="0.2">
      <c r="A1165" s="4"/>
      <c r="B1165" s="4"/>
      <c r="C1165" s="4"/>
      <c r="D1165" s="4"/>
      <c r="E1165" s="4"/>
      <c r="F1165" s="4"/>
      <c r="G1165" s="4"/>
      <c r="H1165" s="4"/>
      <c r="I1165" s="4"/>
      <c r="J1165" s="4"/>
    </row>
    <row r="1166" spans="1:10" x14ac:dyDescent="0.2">
      <c r="A1166" s="4"/>
      <c r="B1166" s="4"/>
      <c r="C1166" s="4"/>
      <c r="D1166" s="4"/>
      <c r="E1166" s="4"/>
      <c r="F1166" s="4"/>
      <c r="G1166" s="4"/>
      <c r="H1166" s="4"/>
      <c r="I1166" s="4"/>
      <c r="J1166" s="4"/>
    </row>
    <row r="1167" spans="1:10" x14ac:dyDescent="0.2">
      <c r="A1167" s="4"/>
      <c r="B1167" s="4"/>
      <c r="C1167" s="4"/>
      <c r="D1167" s="4"/>
      <c r="E1167" s="4"/>
      <c r="F1167" s="4"/>
      <c r="G1167" s="4"/>
      <c r="H1167" s="4"/>
      <c r="I1167" s="4"/>
      <c r="J1167" s="4"/>
    </row>
    <row r="1168" spans="1:10" x14ac:dyDescent="0.2">
      <c r="A1168" s="4"/>
      <c r="B1168" s="4"/>
      <c r="C1168" s="4"/>
      <c r="D1168" s="4"/>
      <c r="E1168" s="4"/>
      <c r="F1168" s="4"/>
      <c r="G1168" s="4"/>
      <c r="H1168" s="4"/>
      <c r="I1168" s="4"/>
      <c r="J1168" s="4"/>
    </row>
    <row r="1169" spans="1:10" x14ac:dyDescent="0.2">
      <c r="A1169" s="4"/>
      <c r="B1169" s="4"/>
      <c r="C1169" s="4"/>
      <c r="D1169" s="4"/>
      <c r="E1169" s="4"/>
      <c r="F1169" s="4"/>
      <c r="G1169" s="4"/>
      <c r="H1169" s="4"/>
      <c r="I1169" s="4"/>
      <c r="J1169" s="4"/>
    </row>
    <row r="1170" spans="1:10" x14ac:dyDescent="0.2">
      <c r="A1170" s="4"/>
      <c r="B1170" s="4"/>
      <c r="C1170" s="4"/>
      <c r="D1170" s="4"/>
      <c r="E1170" s="4"/>
      <c r="F1170" s="4"/>
      <c r="G1170" s="4"/>
      <c r="H1170" s="4"/>
      <c r="I1170" s="4"/>
      <c r="J1170" s="4"/>
    </row>
    <row r="1171" spans="1:10" x14ac:dyDescent="0.2">
      <c r="A1171" s="4"/>
      <c r="B1171" s="4"/>
      <c r="C1171" s="4"/>
      <c r="D1171" s="4"/>
      <c r="E1171" s="4"/>
      <c r="F1171" s="4"/>
      <c r="G1171" s="4"/>
      <c r="H1171" s="4"/>
      <c r="I1171" s="4"/>
      <c r="J1171" s="4"/>
    </row>
    <row r="1172" spans="1:10" x14ac:dyDescent="0.2">
      <c r="A1172" s="4"/>
      <c r="B1172" s="4"/>
      <c r="C1172" s="4"/>
      <c r="D1172" s="4"/>
      <c r="E1172" s="4"/>
      <c r="F1172" s="4"/>
      <c r="G1172" s="4"/>
      <c r="H1172" s="4"/>
      <c r="I1172" s="4"/>
      <c r="J1172" s="4"/>
    </row>
    <row r="1173" spans="1:10" x14ac:dyDescent="0.2">
      <c r="A1173" s="4"/>
      <c r="B1173" s="4"/>
      <c r="C1173" s="4"/>
      <c r="D1173" s="4"/>
      <c r="E1173" s="4"/>
      <c r="F1173" s="4"/>
      <c r="G1173" s="4"/>
      <c r="H1173" s="4"/>
      <c r="I1173" s="4"/>
      <c r="J1173" s="4"/>
    </row>
    <row r="1174" spans="1:10" x14ac:dyDescent="0.2">
      <c r="A1174" s="4"/>
      <c r="B1174" s="4"/>
      <c r="C1174" s="4"/>
      <c r="D1174" s="4"/>
      <c r="E1174" s="4"/>
      <c r="F1174" s="4"/>
      <c r="G1174" s="4"/>
      <c r="H1174" s="4"/>
      <c r="I1174" s="4"/>
      <c r="J1174" s="4"/>
    </row>
    <row r="1175" spans="1:10" x14ac:dyDescent="0.2">
      <c r="A1175" s="4"/>
      <c r="B1175" s="4"/>
      <c r="C1175" s="4"/>
      <c r="D1175" s="4"/>
      <c r="E1175" s="4"/>
      <c r="F1175" s="4"/>
      <c r="G1175" s="4"/>
      <c r="H1175" s="4"/>
      <c r="I1175" s="4"/>
      <c r="J1175" s="4"/>
    </row>
    <row r="1176" spans="1:10" x14ac:dyDescent="0.2">
      <c r="A1176" s="4"/>
      <c r="B1176" s="4"/>
      <c r="C1176" s="4"/>
      <c r="D1176" s="4"/>
      <c r="E1176" s="4"/>
      <c r="F1176" s="4"/>
      <c r="G1176" s="4"/>
      <c r="H1176" s="4"/>
      <c r="I1176" s="4"/>
      <c r="J1176" s="4"/>
    </row>
    <row r="1177" spans="1:10" x14ac:dyDescent="0.2">
      <c r="A1177" s="4"/>
      <c r="B1177" s="4"/>
      <c r="C1177" s="4"/>
      <c r="D1177" s="4"/>
      <c r="E1177" s="4"/>
      <c r="F1177" s="4"/>
      <c r="G1177" s="4"/>
      <c r="H1177" s="4"/>
      <c r="I1177" s="4"/>
      <c r="J1177" s="4"/>
    </row>
    <row r="1178" spans="1:10" x14ac:dyDescent="0.2">
      <c r="A1178" s="4"/>
      <c r="B1178" s="4"/>
      <c r="C1178" s="4"/>
      <c r="D1178" s="4"/>
      <c r="E1178" s="4"/>
      <c r="F1178" s="4"/>
      <c r="G1178" s="4"/>
      <c r="H1178" s="4"/>
      <c r="I1178" s="4"/>
      <c r="J1178" s="4"/>
    </row>
    <row r="1179" spans="1:10" x14ac:dyDescent="0.2">
      <c r="A1179" s="4"/>
      <c r="B1179" s="4"/>
      <c r="C1179" s="4"/>
      <c r="D1179" s="4"/>
      <c r="E1179" s="4"/>
      <c r="F1179" s="4"/>
      <c r="G1179" s="4"/>
      <c r="H1179" s="4"/>
      <c r="I1179" s="4"/>
      <c r="J1179" s="4"/>
    </row>
    <row r="1180" spans="1:10" x14ac:dyDescent="0.2">
      <c r="A1180" s="4"/>
      <c r="B1180" s="4"/>
      <c r="C1180" s="4"/>
      <c r="D1180" s="4"/>
      <c r="E1180" s="4"/>
      <c r="F1180" s="4"/>
      <c r="G1180" s="4"/>
      <c r="H1180" s="4"/>
      <c r="I1180" s="4"/>
      <c r="J1180" s="4"/>
    </row>
    <row r="1181" spans="1:10" x14ac:dyDescent="0.2">
      <c r="A1181" s="4"/>
      <c r="B1181" s="4"/>
      <c r="C1181" s="4"/>
      <c r="D1181" s="4"/>
      <c r="E1181" s="4"/>
      <c r="F1181" s="4"/>
      <c r="G1181" s="4"/>
      <c r="H1181" s="4"/>
      <c r="I1181" s="4"/>
      <c r="J1181" s="4"/>
    </row>
    <row r="1182" spans="1:10" x14ac:dyDescent="0.2">
      <c r="A1182" s="4"/>
      <c r="B1182" s="4"/>
      <c r="C1182" s="4"/>
      <c r="D1182" s="4"/>
      <c r="E1182" s="4"/>
      <c r="F1182" s="4"/>
      <c r="G1182" s="4"/>
      <c r="H1182" s="4"/>
      <c r="I1182" s="4"/>
      <c r="J1182" s="4"/>
    </row>
    <row r="1183" spans="1:10" x14ac:dyDescent="0.2">
      <c r="A1183" s="4"/>
      <c r="B1183" s="4"/>
      <c r="C1183" s="4"/>
      <c r="D1183" s="4"/>
      <c r="E1183" s="4"/>
      <c r="F1183" s="4"/>
      <c r="G1183" s="4"/>
      <c r="H1183" s="4"/>
      <c r="I1183" s="4"/>
      <c r="J1183" s="4"/>
    </row>
    <row r="1184" spans="1:10" x14ac:dyDescent="0.2">
      <c r="A1184" s="4"/>
      <c r="B1184" s="4"/>
      <c r="C1184" s="4"/>
      <c r="D1184" s="4"/>
      <c r="E1184" s="4"/>
      <c r="F1184" s="4"/>
      <c r="G1184" s="4"/>
      <c r="H1184" s="4"/>
      <c r="I1184" s="4"/>
      <c r="J1184" s="4"/>
    </row>
    <row r="1185" spans="1:10" x14ac:dyDescent="0.2">
      <c r="A1185" s="4"/>
      <c r="B1185" s="4"/>
      <c r="C1185" s="4"/>
      <c r="D1185" s="4"/>
      <c r="E1185" s="4"/>
      <c r="F1185" s="4"/>
      <c r="G1185" s="4"/>
      <c r="H1185" s="4"/>
      <c r="I1185" s="4"/>
      <c r="J1185" s="4"/>
    </row>
    <row r="1186" spans="1:10" x14ac:dyDescent="0.2">
      <c r="A1186" s="4"/>
      <c r="B1186" s="4"/>
      <c r="C1186" s="4"/>
      <c r="D1186" s="4"/>
      <c r="E1186" s="4"/>
      <c r="F1186" s="4"/>
      <c r="G1186" s="4"/>
      <c r="H1186" s="4"/>
      <c r="I1186" s="4"/>
      <c r="J1186" s="4"/>
    </row>
    <row r="1187" spans="1:10" x14ac:dyDescent="0.2">
      <c r="A1187" s="4"/>
      <c r="B1187" s="4"/>
      <c r="C1187" s="4"/>
      <c r="D1187" s="4"/>
      <c r="E1187" s="4"/>
      <c r="F1187" s="4"/>
      <c r="G1187" s="4"/>
      <c r="H1187" s="4"/>
      <c r="I1187" s="4"/>
      <c r="J1187" s="4"/>
    </row>
    <row r="1188" spans="1:10" x14ac:dyDescent="0.2">
      <c r="A1188" s="4"/>
      <c r="B1188" s="4"/>
      <c r="C1188" s="4"/>
      <c r="D1188" s="4"/>
      <c r="E1188" s="4"/>
      <c r="F1188" s="4"/>
      <c r="G1188" s="4"/>
      <c r="H1188" s="4"/>
      <c r="I1188" s="4"/>
      <c r="J1188" s="4"/>
    </row>
    <row r="1189" spans="1:10" x14ac:dyDescent="0.2">
      <c r="A1189" s="4"/>
      <c r="B1189" s="4"/>
      <c r="C1189" s="4"/>
      <c r="D1189" s="4"/>
      <c r="E1189" s="4"/>
      <c r="F1189" s="4"/>
      <c r="G1189" s="4"/>
      <c r="H1189" s="4"/>
      <c r="I1189" s="4"/>
      <c r="J1189" s="4"/>
    </row>
    <row r="1190" spans="1:10" x14ac:dyDescent="0.2">
      <c r="A1190" s="4"/>
      <c r="B1190" s="4"/>
      <c r="C1190" s="4"/>
      <c r="D1190" s="4"/>
      <c r="E1190" s="4"/>
      <c r="F1190" s="4"/>
      <c r="G1190" s="4"/>
      <c r="H1190" s="4"/>
      <c r="I1190" s="4"/>
      <c r="J1190" s="4"/>
    </row>
    <row r="1191" spans="1:10" x14ac:dyDescent="0.2">
      <c r="A1191" s="4"/>
      <c r="B1191" s="4"/>
      <c r="C1191" s="4"/>
      <c r="D1191" s="4"/>
      <c r="E1191" s="4"/>
      <c r="F1191" s="4"/>
      <c r="G1191" s="4"/>
      <c r="H1191" s="4"/>
      <c r="I1191" s="4"/>
      <c r="J1191" s="4"/>
    </row>
    <row r="1192" spans="1:10" x14ac:dyDescent="0.2">
      <c r="A1192" s="4"/>
      <c r="B1192" s="4"/>
      <c r="C1192" s="4"/>
      <c r="D1192" s="4"/>
      <c r="E1192" s="4"/>
      <c r="F1192" s="4"/>
      <c r="G1192" s="4"/>
      <c r="H1192" s="4"/>
      <c r="I1192" s="4"/>
      <c r="J1192" s="4"/>
    </row>
    <row r="1193" spans="1:10" x14ac:dyDescent="0.2">
      <c r="A1193" s="4"/>
      <c r="B1193" s="4"/>
      <c r="C1193" s="4"/>
      <c r="D1193" s="4"/>
      <c r="E1193" s="4"/>
      <c r="F1193" s="4"/>
      <c r="G1193" s="4"/>
      <c r="H1193" s="4"/>
      <c r="I1193" s="4"/>
      <c r="J1193" s="4"/>
    </row>
    <row r="1194" spans="1:10" x14ac:dyDescent="0.2">
      <c r="A1194" s="4"/>
      <c r="B1194" s="4"/>
      <c r="C1194" s="4"/>
      <c r="D1194" s="4"/>
      <c r="E1194" s="4"/>
      <c r="F1194" s="4"/>
      <c r="G1194" s="4"/>
      <c r="H1194" s="4"/>
      <c r="I1194" s="4"/>
      <c r="J1194" s="4"/>
    </row>
    <row r="1195" spans="1:10" x14ac:dyDescent="0.2">
      <c r="A1195" s="4"/>
      <c r="B1195" s="4"/>
      <c r="C1195" s="4"/>
      <c r="D1195" s="4"/>
      <c r="E1195" s="4"/>
      <c r="F1195" s="4"/>
      <c r="G1195" s="4"/>
      <c r="H1195" s="4"/>
      <c r="I1195" s="4"/>
      <c r="J1195" s="4"/>
    </row>
    <row r="1196" spans="1:10" x14ac:dyDescent="0.2">
      <c r="A1196" s="4"/>
      <c r="B1196" s="4"/>
      <c r="C1196" s="4"/>
      <c r="D1196" s="4"/>
      <c r="E1196" s="4"/>
      <c r="F1196" s="4"/>
      <c r="G1196" s="4"/>
      <c r="H1196" s="4"/>
      <c r="I1196" s="4"/>
      <c r="J1196" s="4"/>
    </row>
    <row r="1197" spans="1:10" x14ac:dyDescent="0.2">
      <c r="A1197" s="4"/>
      <c r="B1197" s="4"/>
      <c r="C1197" s="4"/>
      <c r="D1197" s="4"/>
      <c r="E1197" s="4"/>
      <c r="F1197" s="4"/>
      <c r="G1197" s="4"/>
      <c r="H1197" s="4"/>
      <c r="I1197" s="4"/>
      <c r="J1197" s="4"/>
    </row>
    <row r="1198" spans="1:10" x14ac:dyDescent="0.2">
      <c r="A1198" s="4"/>
      <c r="B1198" s="4"/>
      <c r="C1198" s="4"/>
      <c r="D1198" s="4"/>
      <c r="E1198" s="4"/>
      <c r="F1198" s="4"/>
      <c r="G1198" s="4"/>
      <c r="H1198" s="4"/>
      <c r="I1198" s="4"/>
      <c r="J1198" s="4"/>
    </row>
    <row r="1199" spans="1:10" x14ac:dyDescent="0.2">
      <c r="A1199" s="4"/>
      <c r="B1199" s="4"/>
      <c r="C1199" s="4"/>
      <c r="D1199" s="4"/>
      <c r="E1199" s="4"/>
      <c r="F1199" s="4"/>
      <c r="G1199" s="4"/>
      <c r="H1199" s="4"/>
      <c r="I1199" s="4"/>
      <c r="J1199" s="4"/>
    </row>
    <row r="1200" spans="1:10" x14ac:dyDescent="0.2">
      <c r="A1200" s="4"/>
      <c r="B1200" s="4"/>
      <c r="C1200" s="4"/>
      <c r="D1200" s="4"/>
      <c r="E1200" s="4"/>
      <c r="F1200" s="4"/>
      <c r="G1200" s="4"/>
      <c r="H1200" s="4"/>
      <c r="I1200" s="4"/>
      <c r="J1200" s="4"/>
    </row>
    <row r="1201" spans="1:10" x14ac:dyDescent="0.2">
      <c r="A1201" s="4"/>
      <c r="B1201" s="4"/>
      <c r="C1201" s="4"/>
      <c r="D1201" s="4"/>
      <c r="E1201" s="4"/>
      <c r="F1201" s="4"/>
      <c r="G1201" s="4"/>
      <c r="H1201" s="4"/>
      <c r="I1201" s="4"/>
      <c r="J1201" s="4"/>
    </row>
    <row r="1202" spans="1:10" x14ac:dyDescent="0.2">
      <c r="A1202" s="4"/>
      <c r="B1202" s="4"/>
      <c r="C1202" s="4"/>
      <c r="D1202" s="4"/>
      <c r="E1202" s="4"/>
      <c r="F1202" s="4"/>
      <c r="G1202" s="4"/>
      <c r="H1202" s="4"/>
      <c r="I1202" s="4"/>
      <c r="J1202" s="4"/>
    </row>
    <row r="1203" spans="1:10" x14ac:dyDescent="0.2">
      <c r="A1203" s="4"/>
      <c r="B1203" s="4"/>
      <c r="C1203" s="4"/>
      <c r="D1203" s="4"/>
      <c r="E1203" s="4"/>
      <c r="F1203" s="4"/>
      <c r="G1203" s="4"/>
      <c r="H1203" s="4"/>
      <c r="I1203" s="4"/>
      <c r="J1203" s="4"/>
    </row>
    <row r="1204" spans="1:10" x14ac:dyDescent="0.2">
      <c r="A1204" s="4"/>
      <c r="B1204" s="4"/>
      <c r="C1204" s="4"/>
      <c r="D1204" s="4"/>
      <c r="E1204" s="4"/>
      <c r="F1204" s="4"/>
      <c r="G1204" s="4"/>
      <c r="H1204" s="4"/>
      <c r="I1204" s="4"/>
      <c r="J1204" s="4"/>
    </row>
    <row r="1205" spans="1:10" x14ac:dyDescent="0.2">
      <c r="A1205" s="4"/>
      <c r="B1205" s="4"/>
      <c r="C1205" s="4"/>
      <c r="D1205" s="4"/>
      <c r="E1205" s="4"/>
      <c r="F1205" s="4"/>
      <c r="G1205" s="4"/>
      <c r="H1205" s="4"/>
      <c r="I1205" s="4"/>
      <c r="J1205" s="4"/>
    </row>
    <row r="1206" spans="1:10" x14ac:dyDescent="0.2">
      <c r="A1206" s="4"/>
      <c r="B1206" s="4"/>
      <c r="C1206" s="4"/>
      <c r="D1206" s="4"/>
      <c r="E1206" s="4"/>
      <c r="F1206" s="4"/>
      <c r="G1206" s="4"/>
      <c r="H1206" s="4"/>
      <c r="I1206" s="4"/>
      <c r="J1206" s="4"/>
    </row>
    <row r="1207" spans="1:10" x14ac:dyDescent="0.2">
      <c r="A1207" s="4"/>
      <c r="B1207" s="4"/>
      <c r="C1207" s="4"/>
      <c r="D1207" s="4"/>
      <c r="E1207" s="4"/>
      <c r="F1207" s="4"/>
      <c r="G1207" s="4"/>
      <c r="H1207" s="4"/>
      <c r="I1207" s="4"/>
      <c r="J1207" s="4"/>
    </row>
    <row r="1208" spans="1:10" x14ac:dyDescent="0.2">
      <c r="A1208" s="4"/>
      <c r="B1208" s="4"/>
      <c r="C1208" s="4"/>
      <c r="D1208" s="4"/>
      <c r="E1208" s="4"/>
      <c r="F1208" s="4"/>
      <c r="G1208" s="4"/>
      <c r="H1208" s="4"/>
      <c r="I1208" s="4"/>
      <c r="J1208" s="4"/>
    </row>
    <row r="1209" spans="1:10" x14ac:dyDescent="0.2">
      <c r="A1209" s="4"/>
      <c r="B1209" s="4"/>
      <c r="C1209" s="4"/>
      <c r="D1209" s="4"/>
      <c r="E1209" s="4"/>
      <c r="F1209" s="4"/>
      <c r="G1209" s="4"/>
      <c r="H1209" s="4"/>
      <c r="I1209" s="4"/>
      <c r="J1209" s="4"/>
    </row>
    <row r="1210" spans="1:10" x14ac:dyDescent="0.2">
      <c r="A1210" s="4"/>
      <c r="B1210" s="4"/>
      <c r="C1210" s="4"/>
      <c r="D1210" s="4"/>
      <c r="E1210" s="4"/>
      <c r="F1210" s="4"/>
      <c r="G1210" s="4"/>
      <c r="H1210" s="4"/>
      <c r="I1210" s="4"/>
      <c r="J1210" s="4"/>
    </row>
    <row r="1211" spans="1:10" x14ac:dyDescent="0.2">
      <c r="A1211" s="4"/>
      <c r="B1211" s="4"/>
      <c r="C1211" s="4"/>
      <c r="D1211" s="4"/>
      <c r="E1211" s="4"/>
      <c r="F1211" s="4"/>
      <c r="G1211" s="4"/>
      <c r="H1211" s="4"/>
      <c r="I1211" s="4"/>
      <c r="J1211" s="4"/>
    </row>
    <row r="1212" spans="1:10" x14ac:dyDescent="0.2">
      <c r="A1212" s="4"/>
      <c r="B1212" s="4"/>
      <c r="C1212" s="4"/>
      <c r="D1212" s="4"/>
      <c r="E1212" s="4"/>
      <c r="F1212" s="4"/>
      <c r="G1212" s="4"/>
      <c r="H1212" s="4"/>
      <c r="I1212" s="4"/>
      <c r="J1212" s="4"/>
    </row>
    <row r="1213" spans="1:10" x14ac:dyDescent="0.2">
      <c r="A1213" s="4"/>
      <c r="B1213" s="4"/>
      <c r="C1213" s="4"/>
      <c r="D1213" s="4"/>
      <c r="E1213" s="4"/>
      <c r="F1213" s="4"/>
      <c r="G1213" s="4"/>
      <c r="H1213" s="4"/>
      <c r="I1213" s="4"/>
      <c r="J1213" s="4"/>
    </row>
    <row r="1214" spans="1:10" x14ac:dyDescent="0.2">
      <c r="A1214" s="4"/>
      <c r="B1214" s="4"/>
      <c r="C1214" s="4"/>
      <c r="D1214" s="4"/>
      <c r="E1214" s="4"/>
      <c r="F1214" s="4"/>
      <c r="G1214" s="4"/>
      <c r="H1214" s="4"/>
      <c r="I1214" s="4"/>
      <c r="J1214" s="4"/>
    </row>
    <row r="1215" spans="1:10" x14ac:dyDescent="0.2">
      <c r="A1215" s="4"/>
      <c r="B1215" s="4"/>
      <c r="C1215" s="4"/>
      <c r="D1215" s="4"/>
      <c r="E1215" s="4"/>
      <c r="F1215" s="4"/>
      <c r="G1215" s="4"/>
      <c r="H1215" s="4"/>
      <c r="I1215" s="4"/>
      <c r="J1215" s="4"/>
    </row>
    <row r="1216" spans="1:10" x14ac:dyDescent="0.2">
      <c r="A1216" s="4"/>
      <c r="B1216" s="4"/>
      <c r="C1216" s="4"/>
      <c r="D1216" s="4"/>
      <c r="E1216" s="4"/>
      <c r="F1216" s="4"/>
      <c r="G1216" s="4"/>
      <c r="H1216" s="4"/>
      <c r="I1216" s="4"/>
      <c r="J1216" s="4"/>
    </row>
    <row r="1217" spans="1:10" x14ac:dyDescent="0.2">
      <c r="A1217" s="4"/>
      <c r="B1217" s="4"/>
      <c r="C1217" s="4"/>
      <c r="D1217" s="4"/>
      <c r="E1217" s="4"/>
      <c r="F1217" s="4"/>
      <c r="G1217" s="4"/>
      <c r="H1217" s="4"/>
      <c r="I1217" s="4"/>
      <c r="J1217" s="4"/>
    </row>
    <row r="1218" spans="1:10" x14ac:dyDescent="0.2">
      <c r="A1218" s="4"/>
      <c r="B1218" s="4"/>
      <c r="C1218" s="4"/>
      <c r="D1218" s="4"/>
      <c r="E1218" s="4"/>
      <c r="F1218" s="4"/>
      <c r="G1218" s="4"/>
      <c r="H1218" s="4"/>
      <c r="I1218" s="4"/>
      <c r="J1218" s="4"/>
    </row>
    <row r="1219" spans="1:10" x14ac:dyDescent="0.2">
      <c r="A1219" s="4"/>
      <c r="B1219" s="4"/>
      <c r="C1219" s="4"/>
      <c r="D1219" s="4"/>
      <c r="E1219" s="4"/>
      <c r="F1219" s="4"/>
      <c r="G1219" s="4"/>
      <c r="H1219" s="4"/>
      <c r="I1219" s="4"/>
      <c r="J1219" s="4"/>
    </row>
    <row r="1220" spans="1:10" x14ac:dyDescent="0.2">
      <c r="A1220" s="4"/>
      <c r="B1220" s="4"/>
      <c r="C1220" s="4"/>
      <c r="D1220" s="4"/>
      <c r="E1220" s="4"/>
      <c r="F1220" s="4"/>
      <c r="G1220" s="4"/>
      <c r="H1220" s="4"/>
      <c r="I1220" s="4"/>
      <c r="J1220" s="4"/>
    </row>
    <row r="1221" spans="1:10" x14ac:dyDescent="0.2">
      <c r="A1221" s="4"/>
      <c r="B1221" s="4"/>
      <c r="C1221" s="4"/>
      <c r="D1221" s="4"/>
      <c r="E1221" s="4"/>
      <c r="F1221" s="4"/>
      <c r="G1221" s="4"/>
      <c r="H1221" s="4"/>
      <c r="I1221" s="4"/>
      <c r="J1221" s="4"/>
    </row>
    <row r="1222" spans="1:10" x14ac:dyDescent="0.2">
      <c r="A1222" s="4"/>
      <c r="B1222" s="4"/>
      <c r="C1222" s="4"/>
      <c r="D1222" s="4"/>
      <c r="E1222" s="4"/>
      <c r="F1222" s="4"/>
      <c r="G1222" s="4"/>
      <c r="H1222" s="4"/>
      <c r="I1222" s="4"/>
      <c r="J1222" s="4"/>
    </row>
    <row r="1223" spans="1:10" x14ac:dyDescent="0.2">
      <c r="A1223" s="4"/>
      <c r="B1223" s="4"/>
      <c r="C1223" s="4"/>
      <c r="D1223" s="4"/>
      <c r="E1223" s="4"/>
      <c r="F1223" s="4"/>
      <c r="G1223" s="4"/>
      <c r="H1223" s="4"/>
      <c r="I1223" s="4"/>
      <c r="J1223" s="4"/>
    </row>
    <row r="1224" spans="1:10" x14ac:dyDescent="0.2">
      <c r="A1224" s="4"/>
      <c r="B1224" s="4"/>
      <c r="C1224" s="4"/>
      <c r="D1224" s="4"/>
      <c r="E1224" s="4"/>
      <c r="F1224" s="4"/>
      <c r="G1224" s="4"/>
      <c r="H1224" s="4"/>
      <c r="I1224" s="4"/>
      <c r="J1224" s="4"/>
    </row>
    <row r="1225" spans="1:10" x14ac:dyDescent="0.2">
      <c r="A1225" s="4"/>
      <c r="B1225" s="4"/>
      <c r="C1225" s="4"/>
      <c r="D1225" s="4"/>
      <c r="E1225" s="4"/>
      <c r="F1225" s="4"/>
      <c r="G1225" s="4"/>
      <c r="H1225" s="4"/>
      <c r="I1225" s="4"/>
      <c r="J1225" s="4"/>
    </row>
    <row r="1226" spans="1:10" x14ac:dyDescent="0.2">
      <c r="A1226" s="4"/>
      <c r="B1226" s="4"/>
      <c r="C1226" s="4"/>
      <c r="D1226" s="4"/>
      <c r="E1226" s="4"/>
      <c r="F1226" s="4"/>
      <c r="G1226" s="4"/>
      <c r="H1226" s="4"/>
      <c r="I1226" s="4"/>
      <c r="J1226" s="4"/>
    </row>
    <row r="1227" spans="1:10" x14ac:dyDescent="0.2">
      <c r="A1227" s="4"/>
      <c r="B1227" s="4"/>
      <c r="C1227" s="4"/>
      <c r="D1227" s="4"/>
      <c r="E1227" s="4"/>
      <c r="F1227" s="4"/>
      <c r="G1227" s="4"/>
      <c r="H1227" s="4"/>
      <c r="I1227" s="4"/>
      <c r="J1227" s="4"/>
    </row>
    <row r="1228" spans="1:10" x14ac:dyDescent="0.2">
      <c r="A1228" s="4"/>
      <c r="B1228" s="4"/>
      <c r="C1228" s="4"/>
      <c r="D1228" s="4"/>
      <c r="E1228" s="4"/>
      <c r="F1228" s="4"/>
      <c r="G1228" s="4"/>
      <c r="H1228" s="4"/>
      <c r="I1228" s="4"/>
      <c r="J1228" s="4"/>
    </row>
    <row r="1229" spans="1:10" x14ac:dyDescent="0.2">
      <c r="A1229" s="4"/>
      <c r="B1229" s="4"/>
      <c r="C1229" s="4"/>
      <c r="D1229" s="4"/>
      <c r="E1229" s="4"/>
      <c r="F1229" s="4"/>
      <c r="G1229" s="4"/>
      <c r="H1229" s="4"/>
      <c r="I1229" s="4"/>
      <c r="J1229" s="4"/>
    </row>
    <row r="1230" spans="1:10" x14ac:dyDescent="0.2">
      <c r="A1230" s="4"/>
      <c r="B1230" s="4"/>
      <c r="C1230" s="4"/>
      <c r="D1230" s="4"/>
      <c r="E1230" s="4"/>
      <c r="F1230" s="4"/>
      <c r="G1230" s="4"/>
      <c r="H1230" s="4"/>
      <c r="I1230" s="4"/>
      <c r="J1230" s="4"/>
    </row>
    <row r="1231" spans="1:10" x14ac:dyDescent="0.2">
      <c r="A1231" s="4"/>
      <c r="B1231" s="4"/>
      <c r="C1231" s="4"/>
      <c r="D1231" s="4"/>
      <c r="E1231" s="4"/>
      <c r="F1231" s="4"/>
      <c r="G1231" s="4"/>
      <c r="H1231" s="4"/>
      <c r="I1231" s="4"/>
      <c r="J1231" s="4"/>
    </row>
    <row r="1232" spans="1:10" x14ac:dyDescent="0.2">
      <c r="A1232" s="4"/>
      <c r="B1232" s="4"/>
      <c r="C1232" s="4"/>
      <c r="D1232" s="4"/>
      <c r="E1232" s="4"/>
      <c r="F1232" s="4"/>
      <c r="G1232" s="4"/>
      <c r="H1232" s="4"/>
      <c r="I1232" s="4"/>
      <c r="J1232" s="4"/>
    </row>
    <row r="1233" spans="1:10" x14ac:dyDescent="0.2">
      <c r="A1233" s="4"/>
      <c r="B1233" s="4"/>
      <c r="C1233" s="4"/>
      <c r="D1233" s="4"/>
      <c r="E1233" s="4"/>
      <c r="F1233" s="4"/>
      <c r="G1233" s="4"/>
      <c r="H1233" s="4"/>
      <c r="I1233" s="4"/>
      <c r="J1233" s="4"/>
    </row>
    <row r="1234" spans="1:10" x14ac:dyDescent="0.2">
      <c r="A1234" s="4"/>
      <c r="B1234" s="4"/>
      <c r="C1234" s="4"/>
      <c r="D1234" s="4"/>
      <c r="E1234" s="4"/>
      <c r="F1234" s="4"/>
      <c r="G1234" s="4"/>
      <c r="H1234" s="4"/>
      <c r="I1234" s="4"/>
      <c r="J1234" s="4"/>
    </row>
    <row r="1235" spans="1:10" x14ac:dyDescent="0.2">
      <c r="A1235" s="4"/>
      <c r="B1235" s="4"/>
      <c r="C1235" s="4"/>
      <c r="D1235" s="4"/>
      <c r="E1235" s="4"/>
      <c r="F1235" s="4"/>
      <c r="G1235" s="4"/>
      <c r="H1235" s="4"/>
      <c r="I1235" s="4"/>
      <c r="J1235" s="4"/>
    </row>
    <row r="1236" spans="1:10" x14ac:dyDescent="0.2">
      <c r="A1236" s="4"/>
      <c r="B1236" s="4"/>
      <c r="C1236" s="4"/>
      <c r="D1236" s="4"/>
      <c r="E1236" s="4"/>
      <c r="F1236" s="4"/>
      <c r="G1236" s="4"/>
      <c r="H1236" s="4"/>
      <c r="I1236" s="4"/>
      <c r="J1236" s="4"/>
    </row>
    <row r="1237" spans="1:10" x14ac:dyDescent="0.2">
      <c r="A1237" s="4"/>
      <c r="B1237" s="4"/>
      <c r="C1237" s="4"/>
      <c r="D1237" s="4"/>
      <c r="E1237" s="4"/>
      <c r="F1237" s="4"/>
      <c r="G1237" s="4"/>
      <c r="H1237" s="4"/>
      <c r="I1237" s="4"/>
      <c r="J1237" s="4"/>
    </row>
    <row r="1238" spans="1:10" x14ac:dyDescent="0.2">
      <c r="A1238" s="4"/>
      <c r="B1238" s="4"/>
      <c r="C1238" s="4"/>
      <c r="D1238" s="4"/>
      <c r="E1238" s="4"/>
      <c r="F1238" s="4"/>
      <c r="G1238" s="4"/>
      <c r="H1238" s="4"/>
      <c r="I1238" s="4"/>
      <c r="J1238" s="4"/>
    </row>
    <row r="1239" spans="1:10" x14ac:dyDescent="0.2">
      <c r="A1239" s="4"/>
      <c r="B1239" s="4"/>
      <c r="C1239" s="4"/>
      <c r="D1239" s="4"/>
      <c r="E1239" s="4"/>
      <c r="F1239" s="4"/>
      <c r="G1239" s="4"/>
      <c r="H1239" s="4"/>
      <c r="I1239" s="4"/>
      <c r="J1239" s="4"/>
    </row>
    <row r="1240" spans="1:10" x14ac:dyDescent="0.2">
      <c r="A1240" s="4"/>
      <c r="B1240" s="4"/>
      <c r="C1240" s="4"/>
      <c r="D1240" s="4"/>
      <c r="E1240" s="4"/>
      <c r="F1240" s="4"/>
      <c r="G1240" s="4"/>
      <c r="H1240" s="4"/>
      <c r="I1240" s="4"/>
      <c r="J1240" s="4"/>
    </row>
    <row r="1241" spans="1:10" x14ac:dyDescent="0.2">
      <c r="A1241" s="4"/>
      <c r="B1241" s="4"/>
      <c r="C1241" s="4"/>
      <c r="D1241" s="4"/>
      <c r="E1241" s="4"/>
      <c r="F1241" s="4"/>
      <c r="G1241" s="4"/>
      <c r="H1241" s="4"/>
      <c r="I1241" s="4"/>
      <c r="J1241" s="4"/>
    </row>
    <row r="1242" spans="1:10" x14ac:dyDescent="0.2">
      <c r="A1242" s="4"/>
      <c r="B1242" s="4"/>
      <c r="C1242" s="4"/>
      <c r="D1242" s="4"/>
      <c r="E1242" s="4"/>
      <c r="F1242" s="4"/>
      <c r="G1242" s="4"/>
      <c r="H1242" s="4"/>
      <c r="I1242" s="4"/>
      <c r="J1242" s="4"/>
    </row>
    <row r="1243" spans="1:10" x14ac:dyDescent="0.2">
      <c r="A1243" s="4"/>
      <c r="B1243" s="4"/>
      <c r="C1243" s="4"/>
      <c r="D1243" s="4"/>
      <c r="E1243" s="4"/>
      <c r="F1243" s="4"/>
      <c r="G1243" s="4"/>
      <c r="H1243" s="4"/>
      <c r="I1243" s="4"/>
      <c r="J1243" s="4"/>
    </row>
    <row r="1244" spans="1:10" x14ac:dyDescent="0.2">
      <c r="A1244" s="4"/>
      <c r="B1244" s="4"/>
      <c r="C1244" s="4"/>
      <c r="D1244" s="4"/>
      <c r="E1244" s="4"/>
      <c r="F1244" s="4"/>
      <c r="G1244" s="4"/>
      <c r="H1244" s="4"/>
      <c r="I1244" s="4"/>
      <c r="J1244" s="4"/>
    </row>
    <row r="1245" spans="1:10" x14ac:dyDescent="0.2">
      <c r="A1245" s="4"/>
      <c r="B1245" s="4"/>
      <c r="C1245" s="4"/>
      <c r="D1245" s="4"/>
      <c r="E1245" s="4"/>
      <c r="F1245" s="4"/>
      <c r="G1245" s="4"/>
      <c r="H1245" s="4"/>
      <c r="I1245" s="4"/>
      <c r="J1245" s="4"/>
    </row>
    <row r="1246" spans="1:10" x14ac:dyDescent="0.2">
      <c r="A1246" s="4"/>
      <c r="B1246" s="4"/>
      <c r="C1246" s="4"/>
      <c r="D1246" s="4"/>
      <c r="E1246" s="4"/>
      <c r="F1246" s="4"/>
      <c r="G1246" s="4"/>
      <c r="H1246" s="4"/>
      <c r="I1246" s="4"/>
      <c r="J1246" s="4"/>
    </row>
    <row r="1247" spans="1:10" x14ac:dyDescent="0.2">
      <c r="A1247" s="4"/>
      <c r="B1247" s="4"/>
      <c r="C1247" s="4"/>
      <c r="D1247" s="4"/>
      <c r="E1247" s="4"/>
      <c r="F1247" s="4"/>
      <c r="G1247" s="4"/>
      <c r="H1247" s="4"/>
      <c r="I1247" s="4"/>
      <c r="J1247" s="4"/>
    </row>
    <row r="1248" spans="1:10" x14ac:dyDescent="0.2">
      <c r="A1248" s="4"/>
      <c r="B1248" s="4"/>
      <c r="C1248" s="4"/>
      <c r="D1248" s="4"/>
      <c r="E1248" s="4"/>
      <c r="F1248" s="4"/>
      <c r="G1248" s="4"/>
      <c r="H1248" s="4"/>
      <c r="I1248" s="4"/>
      <c r="J1248" s="4"/>
    </row>
    <row r="1249" spans="1:10" x14ac:dyDescent="0.2">
      <c r="A1249" s="4"/>
      <c r="B1249" s="4"/>
      <c r="C1249" s="4"/>
      <c r="D1249" s="4"/>
      <c r="E1249" s="4"/>
      <c r="F1249" s="4"/>
      <c r="G1249" s="4"/>
      <c r="H1249" s="4"/>
      <c r="I1249" s="4"/>
      <c r="J1249" s="4"/>
    </row>
    <row r="1250" spans="1:10" x14ac:dyDescent="0.2">
      <c r="A1250" s="4"/>
      <c r="B1250" s="4"/>
      <c r="C1250" s="4"/>
      <c r="D1250" s="4"/>
      <c r="E1250" s="4"/>
      <c r="F1250" s="4"/>
      <c r="G1250" s="4"/>
      <c r="H1250" s="4"/>
      <c r="I1250" s="4"/>
      <c r="J1250" s="4"/>
    </row>
    <row r="1251" spans="1:10" x14ac:dyDescent="0.2">
      <c r="A1251" s="4"/>
      <c r="B1251" s="4"/>
      <c r="C1251" s="4"/>
      <c r="D1251" s="4"/>
      <c r="E1251" s="4"/>
      <c r="F1251" s="4"/>
      <c r="G1251" s="4"/>
      <c r="H1251" s="4"/>
      <c r="I1251" s="4"/>
      <c r="J1251" s="4"/>
    </row>
    <row r="1252" spans="1:10" x14ac:dyDescent="0.2">
      <c r="A1252" s="4"/>
      <c r="B1252" s="4"/>
      <c r="C1252" s="4"/>
      <c r="D1252" s="4"/>
      <c r="E1252" s="4"/>
      <c r="F1252" s="4"/>
      <c r="G1252" s="4"/>
      <c r="H1252" s="4"/>
      <c r="I1252" s="4"/>
      <c r="J1252" s="4"/>
    </row>
    <row r="1253" spans="1:10" x14ac:dyDescent="0.2">
      <c r="A1253" s="4"/>
      <c r="B1253" s="4"/>
      <c r="C1253" s="4"/>
      <c r="D1253" s="4"/>
      <c r="E1253" s="4"/>
      <c r="F1253" s="4"/>
      <c r="G1253" s="4"/>
      <c r="H1253" s="4"/>
      <c r="I1253" s="4"/>
      <c r="J1253" s="4"/>
    </row>
    <row r="1254" spans="1:10" x14ac:dyDescent="0.2">
      <c r="A1254" s="4"/>
      <c r="B1254" s="4"/>
      <c r="C1254" s="4"/>
      <c r="D1254" s="4"/>
      <c r="E1254" s="4"/>
      <c r="F1254" s="4"/>
      <c r="G1254" s="4"/>
      <c r="H1254" s="4"/>
      <c r="I1254" s="4"/>
      <c r="J1254" s="4"/>
    </row>
    <row r="1255" spans="1:10" x14ac:dyDescent="0.2">
      <c r="A1255" s="4"/>
      <c r="B1255" s="4"/>
      <c r="C1255" s="4"/>
      <c r="D1255" s="4"/>
      <c r="E1255" s="4"/>
      <c r="F1255" s="4"/>
      <c r="G1255" s="4"/>
      <c r="H1255" s="4"/>
      <c r="I1255" s="4"/>
      <c r="J1255" s="4"/>
    </row>
    <row r="1256" spans="1:10" x14ac:dyDescent="0.2">
      <c r="A1256" s="4"/>
      <c r="B1256" s="4"/>
      <c r="C1256" s="4"/>
      <c r="D1256" s="4"/>
      <c r="E1256" s="4"/>
      <c r="F1256" s="4"/>
      <c r="G1256" s="4"/>
      <c r="H1256" s="4"/>
      <c r="I1256" s="4"/>
      <c r="J1256" s="4"/>
    </row>
    <row r="1257" spans="1:10" x14ac:dyDescent="0.2">
      <c r="A1257" s="4"/>
      <c r="B1257" s="4"/>
      <c r="C1257" s="4"/>
      <c r="D1257" s="4"/>
      <c r="E1257" s="4"/>
      <c r="F1257" s="4"/>
      <c r="G1257" s="4"/>
      <c r="H1257" s="4"/>
      <c r="I1257" s="4"/>
      <c r="J1257" s="4"/>
    </row>
    <row r="1258" spans="1:10" x14ac:dyDescent="0.2">
      <c r="A1258" s="4"/>
      <c r="B1258" s="4"/>
      <c r="C1258" s="4"/>
      <c r="D1258" s="4"/>
      <c r="E1258" s="4"/>
      <c r="F1258" s="4"/>
      <c r="G1258" s="4"/>
      <c r="H1258" s="4"/>
      <c r="I1258" s="4"/>
      <c r="J1258" s="4"/>
    </row>
    <row r="1259" spans="1:10" x14ac:dyDescent="0.2">
      <c r="A1259" s="4"/>
      <c r="B1259" s="4"/>
      <c r="C1259" s="4"/>
      <c r="D1259" s="4"/>
      <c r="E1259" s="4"/>
      <c r="F1259" s="4"/>
      <c r="G1259" s="4"/>
      <c r="H1259" s="4"/>
      <c r="I1259" s="4"/>
      <c r="J1259" s="4"/>
    </row>
    <row r="1260" spans="1:10" x14ac:dyDescent="0.2">
      <c r="A1260" s="4"/>
      <c r="B1260" s="4"/>
      <c r="C1260" s="4"/>
      <c r="D1260" s="4"/>
      <c r="E1260" s="4"/>
      <c r="F1260" s="4"/>
      <c r="G1260" s="4"/>
      <c r="H1260" s="4"/>
      <c r="I1260" s="4"/>
      <c r="J1260" s="4"/>
    </row>
    <row r="1261" spans="1:10" x14ac:dyDescent="0.2">
      <c r="A1261" s="4"/>
      <c r="B1261" s="4"/>
      <c r="C1261" s="4"/>
      <c r="D1261" s="4"/>
      <c r="E1261" s="4"/>
      <c r="F1261" s="4"/>
      <c r="G1261" s="4"/>
      <c r="H1261" s="4"/>
      <c r="I1261" s="4"/>
      <c r="J1261" s="4"/>
    </row>
    <row r="1262" spans="1:10" x14ac:dyDescent="0.2">
      <c r="A1262" s="4"/>
      <c r="B1262" s="4"/>
      <c r="C1262" s="4"/>
      <c r="D1262" s="4"/>
      <c r="E1262" s="4"/>
      <c r="F1262" s="4"/>
      <c r="G1262" s="4"/>
      <c r="H1262" s="4"/>
      <c r="I1262" s="4"/>
      <c r="J1262" s="4"/>
    </row>
    <row r="1263" spans="1:10" x14ac:dyDescent="0.2">
      <c r="A1263" s="4"/>
      <c r="B1263" s="4"/>
      <c r="C1263" s="4"/>
      <c r="D1263" s="4"/>
      <c r="E1263" s="4"/>
      <c r="F1263" s="4"/>
      <c r="G1263" s="4"/>
      <c r="H1263" s="4"/>
      <c r="I1263" s="4"/>
      <c r="J1263" s="4"/>
    </row>
    <row r="1264" spans="1:10" x14ac:dyDescent="0.2">
      <c r="A1264" s="4"/>
      <c r="B1264" s="4"/>
      <c r="C1264" s="4"/>
      <c r="D1264" s="4"/>
      <c r="E1264" s="4"/>
      <c r="F1264" s="4"/>
      <c r="G1264" s="4"/>
      <c r="H1264" s="4"/>
      <c r="I1264" s="4"/>
      <c r="J1264" s="4"/>
    </row>
    <row r="1265" spans="1:10" x14ac:dyDescent="0.2">
      <c r="A1265" s="4"/>
      <c r="B1265" s="4"/>
      <c r="C1265" s="4"/>
      <c r="D1265" s="4"/>
      <c r="E1265" s="4"/>
      <c r="F1265" s="4"/>
      <c r="G1265" s="4"/>
      <c r="H1265" s="4"/>
      <c r="I1265" s="4"/>
      <c r="J1265" s="4"/>
    </row>
    <row r="1266" spans="1:10" x14ac:dyDescent="0.2">
      <c r="A1266" s="4"/>
      <c r="B1266" s="4"/>
      <c r="C1266" s="4"/>
      <c r="D1266" s="4"/>
      <c r="E1266" s="4"/>
      <c r="F1266" s="4"/>
      <c r="G1266" s="4"/>
      <c r="H1266" s="4"/>
      <c r="I1266" s="4"/>
      <c r="J1266" s="4"/>
    </row>
    <row r="1267" spans="1:10" x14ac:dyDescent="0.2">
      <c r="A1267" s="4"/>
      <c r="B1267" s="4"/>
      <c r="C1267" s="4"/>
      <c r="D1267" s="4"/>
      <c r="E1267" s="4"/>
      <c r="F1267" s="4"/>
      <c r="G1267" s="4"/>
      <c r="H1267" s="4"/>
      <c r="I1267" s="4"/>
      <c r="J1267" s="4"/>
    </row>
    <row r="1268" spans="1:10" x14ac:dyDescent="0.2">
      <c r="A1268" s="4"/>
      <c r="B1268" s="4"/>
      <c r="C1268" s="4"/>
      <c r="D1268" s="4"/>
      <c r="E1268" s="4"/>
      <c r="F1268" s="4"/>
      <c r="G1268" s="4"/>
      <c r="H1268" s="4"/>
      <c r="I1268" s="4"/>
      <c r="J1268" s="4"/>
    </row>
    <row r="1269" spans="1:10" x14ac:dyDescent="0.2">
      <c r="A1269" s="4"/>
      <c r="B1269" s="4"/>
      <c r="C1269" s="4"/>
      <c r="D1269" s="4"/>
      <c r="E1269" s="4"/>
      <c r="F1269" s="4"/>
      <c r="G1269" s="4"/>
      <c r="H1269" s="4"/>
      <c r="I1269" s="4"/>
      <c r="J1269" s="4"/>
    </row>
    <row r="1270" spans="1:10" x14ac:dyDescent="0.2">
      <c r="A1270" s="4"/>
      <c r="B1270" s="4"/>
      <c r="C1270" s="4"/>
      <c r="D1270" s="4"/>
      <c r="E1270" s="4"/>
      <c r="F1270" s="4"/>
      <c r="G1270" s="4"/>
      <c r="H1270" s="4"/>
      <c r="I1270" s="4"/>
      <c r="J1270" s="4"/>
    </row>
    <row r="1271" spans="1:10" x14ac:dyDescent="0.2">
      <c r="A1271" s="4"/>
      <c r="B1271" s="4"/>
      <c r="C1271" s="4"/>
      <c r="D1271" s="4"/>
      <c r="E1271" s="4"/>
      <c r="F1271" s="4"/>
      <c r="G1271" s="4"/>
      <c r="H1271" s="4"/>
      <c r="I1271" s="4"/>
      <c r="J1271" s="4"/>
    </row>
    <row r="1272" spans="1:10" x14ac:dyDescent="0.2">
      <c r="A1272" s="4"/>
      <c r="B1272" s="4"/>
      <c r="C1272" s="4"/>
      <c r="D1272" s="4"/>
      <c r="E1272" s="4"/>
      <c r="F1272" s="4"/>
      <c r="G1272" s="4"/>
      <c r="H1272" s="4"/>
      <c r="I1272" s="4"/>
      <c r="J1272" s="4"/>
    </row>
    <row r="1273" spans="1:10" x14ac:dyDescent="0.2">
      <c r="A1273" s="4"/>
      <c r="B1273" s="4"/>
      <c r="C1273" s="4"/>
      <c r="D1273" s="4"/>
      <c r="E1273" s="4"/>
      <c r="F1273" s="4"/>
      <c r="G1273" s="4"/>
      <c r="H1273" s="4"/>
      <c r="I1273" s="4"/>
      <c r="J1273" s="4"/>
    </row>
    <row r="1274" spans="1:10" x14ac:dyDescent="0.2">
      <c r="A1274" s="4"/>
      <c r="B1274" s="4"/>
      <c r="C1274" s="4"/>
      <c r="D1274" s="4"/>
      <c r="E1274" s="4"/>
      <c r="F1274" s="4"/>
      <c r="G1274" s="4"/>
      <c r="H1274" s="4"/>
      <c r="I1274" s="4"/>
      <c r="J1274" s="4"/>
    </row>
    <row r="1275" spans="1:10" x14ac:dyDescent="0.2">
      <c r="A1275" s="4"/>
      <c r="B1275" s="4"/>
      <c r="C1275" s="4"/>
      <c r="D1275" s="4"/>
      <c r="E1275" s="4"/>
      <c r="F1275" s="4"/>
      <c r="G1275" s="4"/>
      <c r="H1275" s="4"/>
      <c r="I1275" s="4"/>
      <c r="J1275" s="4"/>
    </row>
    <row r="1276" spans="1:10" x14ac:dyDescent="0.2">
      <c r="A1276" s="4"/>
      <c r="B1276" s="4"/>
      <c r="C1276" s="4"/>
      <c r="D1276" s="4"/>
      <c r="E1276" s="4"/>
      <c r="F1276" s="4"/>
      <c r="G1276" s="4"/>
      <c r="H1276" s="4"/>
      <c r="I1276" s="4"/>
      <c r="J1276" s="4"/>
    </row>
    <row r="1277" spans="1:10" x14ac:dyDescent="0.2">
      <c r="A1277" s="4"/>
      <c r="B1277" s="4"/>
      <c r="C1277" s="4"/>
      <c r="D1277" s="4"/>
      <c r="E1277" s="4"/>
      <c r="F1277" s="4"/>
      <c r="G1277" s="4"/>
      <c r="H1277" s="4"/>
      <c r="I1277" s="4"/>
      <c r="J1277" s="4"/>
    </row>
    <row r="1278" spans="1:10" x14ac:dyDescent="0.2">
      <c r="A1278" s="4"/>
      <c r="B1278" s="4"/>
      <c r="C1278" s="4"/>
      <c r="D1278" s="4"/>
      <c r="E1278" s="4"/>
      <c r="F1278" s="4"/>
      <c r="G1278" s="4"/>
      <c r="H1278" s="4"/>
      <c r="I1278" s="4"/>
      <c r="J1278" s="4"/>
    </row>
    <row r="1279" spans="1:10" x14ac:dyDescent="0.2">
      <c r="A1279" s="4"/>
      <c r="B1279" s="4"/>
      <c r="C1279" s="4"/>
      <c r="D1279" s="4"/>
      <c r="E1279" s="4"/>
      <c r="F1279" s="4"/>
      <c r="G1279" s="4"/>
      <c r="H1279" s="4"/>
      <c r="I1279" s="4"/>
      <c r="J1279" s="4"/>
    </row>
    <row r="1280" spans="1:10" x14ac:dyDescent="0.2">
      <c r="A1280" s="4"/>
      <c r="B1280" s="4"/>
      <c r="C1280" s="4"/>
      <c r="D1280" s="4"/>
      <c r="E1280" s="4"/>
      <c r="F1280" s="4"/>
      <c r="G1280" s="4"/>
      <c r="H1280" s="4"/>
      <c r="I1280" s="4"/>
      <c r="J1280" s="4"/>
    </row>
    <row r="1281" spans="1:10" x14ac:dyDescent="0.2">
      <c r="A1281" s="4"/>
      <c r="B1281" s="4"/>
      <c r="C1281" s="4"/>
      <c r="D1281" s="4"/>
      <c r="E1281" s="4"/>
      <c r="F1281" s="4"/>
      <c r="G1281" s="4"/>
      <c r="H1281" s="4"/>
      <c r="I1281" s="4"/>
      <c r="J1281" s="4"/>
    </row>
    <row r="1282" spans="1:10" x14ac:dyDescent="0.2">
      <c r="A1282" s="4"/>
      <c r="B1282" s="4"/>
      <c r="C1282" s="4"/>
      <c r="D1282" s="4"/>
      <c r="E1282" s="4"/>
      <c r="F1282" s="4"/>
      <c r="G1282" s="4"/>
      <c r="H1282" s="4"/>
      <c r="I1282" s="4"/>
      <c r="J1282" s="4"/>
    </row>
    <row r="1283" spans="1:10" x14ac:dyDescent="0.2">
      <c r="A1283" s="4"/>
      <c r="B1283" s="4"/>
      <c r="C1283" s="4"/>
      <c r="D1283" s="4"/>
      <c r="E1283" s="4"/>
      <c r="F1283" s="4"/>
      <c r="G1283" s="4"/>
      <c r="H1283" s="4"/>
      <c r="I1283" s="4"/>
      <c r="J1283" s="4"/>
    </row>
    <row r="1284" spans="1:10" x14ac:dyDescent="0.2">
      <c r="A1284" s="4"/>
      <c r="B1284" s="4"/>
      <c r="C1284" s="4"/>
      <c r="D1284" s="4"/>
      <c r="E1284" s="4"/>
      <c r="F1284" s="4"/>
      <c r="G1284" s="4"/>
      <c r="H1284" s="4"/>
      <c r="I1284" s="4"/>
      <c r="J1284" s="4"/>
    </row>
    <row r="1285" spans="1:10" x14ac:dyDescent="0.2">
      <c r="A1285" s="4"/>
      <c r="B1285" s="4"/>
      <c r="C1285" s="4"/>
      <c r="D1285" s="4"/>
      <c r="E1285" s="4"/>
      <c r="F1285" s="4"/>
      <c r="G1285" s="4"/>
      <c r="H1285" s="4"/>
      <c r="I1285" s="4"/>
      <c r="J1285" s="4"/>
    </row>
    <row r="1286" spans="1:10" x14ac:dyDescent="0.2">
      <c r="A1286" s="4"/>
      <c r="B1286" s="4"/>
      <c r="C1286" s="4"/>
      <c r="D1286" s="4"/>
      <c r="E1286" s="4"/>
      <c r="F1286" s="4"/>
      <c r="G1286" s="4"/>
      <c r="H1286" s="4"/>
      <c r="I1286" s="4"/>
      <c r="J1286" s="4"/>
    </row>
    <row r="1287" spans="1:10" x14ac:dyDescent="0.2">
      <c r="A1287" s="4"/>
      <c r="B1287" s="4"/>
      <c r="C1287" s="4"/>
      <c r="D1287" s="4"/>
      <c r="E1287" s="4"/>
      <c r="F1287" s="4"/>
      <c r="G1287" s="4"/>
      <c r="H1287" s="4"/>
      <c r="I1287" s="4"/>
      <c r="J1287" s="4"/>
    </row>
    <row r="1288" spans="1:10" x14ac:dyDescent="0.2">
      <c r="A1288" s="4"/>
      <c r="B1288" s="4"/>
      <c r="C1288" s="4"/>
      <c r="D1288" s="4"/>
      <c r="E1288" s="4"/>
      <c r="F1288" s="4"/>
      <c r="G1288" s="4"/>
      <c r="H1288" s="4"/>
      <c r="I1288" s="4"/>
      <c r="J1288" s="4"/>
    </row>
    <row r="1289" spans="1:10" x14ac:dyDescent="0.2">
      <c r="A1289" s="4"/>
      <c r="B1289" s="4"/>
      <c r="C1289" s="4"/>
      <c r="D1289" s="4"/>
      <c r="E1289" s="4"/>
      <c r="F1289" s="4"/>
      <c r="G1289" s="4"/>
      <c r="H1289" s="4"/>
      <c r="I1289" s="4"/>
      <c r="J1289" s="4"/>
    </row>
    <row r="1290" spans="1:10" x14ac:dyDescent="0.2">
      <c r="A1290" s="4"/>
      <c r="B1290" s="4"/>
      <c r="C1290" s="4"/>
      <c r="D1290" s="4"/>
      <c r="E1290" s="4"/>
      <c r="F1290" s="4"/>
      <c r="G1290" s="4"/>
      <c r="H1290" s="4"/>
      <c r="I1290" s="4"/>
      <c r="J1290" s="4"/>
    </row>
    <row r="1291" spans="1:10" x14ac:dyDescent="0.2">
      <c r="A1291" s="4"/>
      <c r="B1291" s="4"/>
      <c r="C1291" s="4"/>
      <c r="D1291" s="4"/>
      <c r="E1291" s="4"/>
      <c r="F1291" s="4"/>
      <c r="G1291" s="4"/>
      <c r="H1291" s="4"/>
      <c r="I1291" s="4"/>
      <c r="J1291" s="4"/>
    </row>
    <row r="1292" spans="1:10" x14ac:dyDescent="0.2">
      <c r="A1292" s="4"/>
      <c r="B1292" s="4"/>
      <c r="C1292" s="4"/>
      <c r="D1292" s="4"/>
      <c r="E1292" s="4"/>
      <c r="F1292" s="4"/>
      <c r="G1292" s="4"/>
      <c r="H1292" s="4"/>
      <c r="I1292" s="4"/>
      <c r="J1292" s="4"/>
    </row>
    <row r="1293" spans="1:10" x14ac:dyDescent="0.2">
      <c r="A1293" s="4"/>
      <c r="B1293" s="4"/>
      <c r="C1293" s="4"/>
      <c r="D1293" s="4"/>
      <c r="E1293" s="4"/>
      <c r="F1293" s="4"/>
      <c r="G1293" s="4"/>
      <c r="H1293" s="4"/>
      <c r="I1293" s="4"/>
      <c r="J1293" s="4"/>
    </row>
    <row r="1294" spans="1:10" x14ac:dyDescent="0.2">
      <c r="A1294" s="4"/>
      <c r="B1294" s="4"/>
      <c r="C1294" s="4"/>
      <c r="D1294" s="4"/>
      <c r="E1294" s="4"/>
      <c r="F1294" s="4"/>
      <c r="G1294" s="4"/>
      <c r="H1294" s="4"/>
      <c r="I1294" s="4"/>
      <c r="J1294" s="4"/>
    </row>
    <row r="1295" spans="1:10" x14ac:dyDescent="0.2">
      <c r="A1295" s="4"/>
      <c r="B1295" s="4"/>
      <c r="C1295" s="4"/>
      <c r="D1295" s="4"/>
      <c r="E1295" s="4"/>
      <c r="F1295" s="4"/>
      <c r="G1295" s="4"/>
      <c r="H1295" s="4"/>
      <c r="I1295" s="4"/>
      <c r="J1295" s="4"/>
    </row>
    <row r="1296" spans="1:10" x14ac:dyDescent="0.2">
      <c r="A1296" s="4"/>
      <c r="B1296" s="4"/>
      <c r="C1296" s="4"/>
      <c r="D1296" s="4"/>
      <c r="E1296" s="4"/>
      <c r="F1296" s="4"/>
      <c r="G1296" s="4"/>
      <c r="H1296" s="4"/>
      <c r="I1296" s="4"/>
      <c r="J1296" s="4"/>
    </row>
    <row r="1297" spans="1:10" x14ac:dyDescent="0.2">
      <c r="A1297" s="4"/>
      <c r="B1297" s="4"/>
      <c r="C1297" s="4"/>
      <c r="D1297" s="4"/>
      <c r="E1297" s="4"/>
      <c r="F1297" s="4"/>
      <c r="G1297" s="4"/>
      <c r="H1297" s="4"/>
      <c r="I1297" s="4"/>
      <c r="J1297" s="4"/>
    </row>
    <row r="1298" spans="1:10" x14ac:dyDescent="0.2">
      <c r="A1298" s="4"/>
      <c r="B1298" s="4"/>
      <c r="C1298" s="4"/>
      <c r="D1298" s="4"/>
      <c r="E1298" s="4"/>
      <c r="F1298" s="4"/>
      <c r="G1298" s="4"/>
      <c r="H1298" s="4"/>
      <c r="I1298" s="4"/>
      <c r="J1298" s="4"/>
    </row>
    <row r="1299" spans="1:10" x14ac:dyDescent="0.2">
      <c r="A1299" s="4"/>
      <c r="B1299" s="4"/>
      <c r="C1299" s="4"/>
      <c r="D1299" s="4"/>
      <c r="E1299" s="4"/>
      <c r="F1299" s="4"/>
      <c r="G1299" s="4"/>
      <c r="H1299" s="4"/>
      <c r="I1299" s="4"/>
      <c r="J1299" s="4"/>
    </row>
    <row r="1300" spans="1:10" x14ac:dyDescent="0.2">
      <c r="A1300" s="4"/>
      <c r="B1300" s="4"/>
      <c r="C1300" s="4"/>
      <c r="D1300" s="4"/>
      <c r="E1300" s="4"/>
      <c r="F1300" s="4"/>
      <c r="G1300" s="4"/>
      <c r="H1300" s="4"/>
      <c r="I1300" s="4"/>
      <c r="J1300" s="4"/>
    </row>
    <row r="1301" spans="1:10" x14ac:dyDescent="0.2">
      <c r="A1301" s="4"/>
      <c r="B1301" s="4"/>
      <c r="C1301" s="4"/>
      <c r="D1301" s="4"/>
      <c r="E1301" s="4"/>
      <c r="F1301" s="4"/>
      <c r="G1301" s="4"/>
      <c r="H1301" s="4"/>
      <c r="I1301" s="4"/>
      <c r="J1301" s="4"/>
    </row>
    <row r="1302" spans="1:10" x14ac:dyDescent="0.2">
      <c r="A1302" s="4"/>
      <c r="B1302" s="4"/>
      <c r="C1302" s="4"/>
      <c r="D1302" s="4"/>
      <c r="E1302" s="4"/>
      <c r="F1302" s="4"/>
      <c r="G1302" s="4"/>
      <c r="H1302" s="4"/>
      <c r="I1302" s="4"/>
      <c r="J1302" s="4"/>
    </row>
    <row r="1303" spans="1:10" x14ac:dyDescent="0.2">
      <c r="A1303" s="4"/>
      <c r="B1303" s="4"/>
      <c r="C1303" s="4"/>
      <c r="D1303" s="4"/>
      <c r="E1303" s="4"/>
      <c r="F1303" s="4"/>
      <c r="G1303" s="4"/>
      <c r="H1303" s="4"/>
      <c r="I1303" s="4"/>
      <c r="J1303" s="4"/>
    </row>
    <row r="1304" spans="1:10" x14ac:dyDescent="0.2">
      <c r="A1304" s="4"/>
      <c r="B1304" s="4"/>
      <c r="C1304" s="4"/>
      <c r="D1304" s="4"/>
      <c r="E1304" s="4"/>
      <c r="F1304" s="4"/>
      <c r="G1304" s="4"/>
      <c r="H1304" s="4"/>
      <c r="I1304" s="4"/>
      <c r="J1304" s="4"/>
    </row>
    <row r="1305" spans="1:10" x14ac:dyDescent="0.2">
      <c r="A1305" s="4"/>
      <c r="B1305" s="4"/>
      <c r="C1305" s="4"/>
      <c r="D1305" s="4"/>
      <c r="E1305" s="4"/>
      <c r="F1305" s="4"/>
      <c r="G1305" s="4"/>
      <c r="H1305" s="4"/>
      <c r="I1305" s="4"/>
      <c r="J1305" s="4"/>
    </row>
    <row r="1306" spans="1:10" x14ac:dyDescent="0.2">
      <c r="A1306" s="4"/>
      <c r="B1306" s="4"/>
      <c r="C1306" s="4"/>
      <c r="D1306" s="4"/>
      <c r="E1306" s="4"/>
      <c r="F1306" s="4"/>
      <c r="G1306" s="4"/>
      <c r="H1306" s="4"/>
      <c r="I1306" s="4"/>
      <c r="J1306" s="4"/>
    </row>
    <row r="1307" spans="1:10" x14ac:dyDescent="0.2">
      <c r="A1307" s="4"/>
      <c r="B1307" s="4"/>
      <c r="C1307" s="4"/>
      <c r="D1307" s="4"/>
      <c r="E1307" s="4"/>
      <c r="F1307" s="4"/>
      <c r="G1307" s="4"/>
      <c r="H1307" s="4"/>
      <c r="I1307" s="4"/>
      <c r="J1307" s="4"/>
    </row>
    <row r="1308" spans="1:10" x14ac:dyDescent="0.2">
      <c r="A1308" s="4"/>
      <c r="B1308" s="4"/>
      <c r="C1308" s="4"/>
      <c r="D1308" s="4"/>
      <c r="E1308" s="4"/>
      <c r="F1308" s="4"/>
      <c r="G1308" s="4"/>
      <c r="H1308" s="4"/>
      <c r="I1308" s="4"/>
      <c r="J1308" s="4"/>
    </row>
    <row r="1309" spans="1:10" x14ac:dyDescent="0.2">
      <c r="A1309" s="4"/>
      <c r="B1309" s="4"/>
      <c r="C1309" s="4"/>
      <c r="D1309" s="4"/>
      <c r="E1309" s="4"/>
      <c r="F1309" s="4"/>
      <c r="G1309" s="4"/>
      <c r="H1309" s="4"/>
      <c r="I1309" s="4"/>
      <c r="J1309" s="4"/>
    </row>
    <row r="1310" spans="1:10" x14ac:dyDescent="0.2">
      <c r="A1310" s="4"/>
      <c r="B1310" s="4"/>
      <c r="C1310" s="4"/>
      <c r="D1310" s="4"/>
      <c r="E1310" s="4"/>
      <c r="F1310" s="4"/>
      <c r="G1310" s="4"/>
      <c r="H1310" s="4"/>
      <c r="I1310" s="4"/>
      <c r="J1310" s="4"/>
    </row>
    <row r="1311" spans="1:10" x14ac:dyDescent="0.2">
      <c r="A1311" s="4"/>
      <c r="B1311" s="4"/>
      <c r="C1311" s="4"/>
      <c r="D1311" s="4"/>
      <c r="E1311" s="4"/>
      <c r="F1311" s="4"/>
      <c r="G1311" s="4"/>
      <c r="H1311" s="4"/>
      <c r="I1311" s="4"/>
      <c r="J1311" s="4"/>
    </row>
    <row r="1312" spans="1:10" x14ac:dyDescent="0.2">
      <c r="A1312" s="4"/>
      <c r="B1312" s="4"/>
      <c r="C1312" s="4"/>
      <c r="D1312" s="4"/>
      <c r="E1312" s="4"/>
      <c r="F1312" s="4"/>
      <c r="G1312" s="4"/>
      <c r="H1312" s="4"/>
      <c r="I1312" s="4"/>
      <c r="J1312" s="4"/>
    </row>
    <row r="1313" spans="1:10" x14ac:dyDescent="0.2">
      <c r="A1313" s="4"/>
      <c r="B1313" s="4"/>
      <c r="C1313" s="4"/>
      <c r="D1313" s="4"/>
      <c r="E1313" s="4"/>
      <c r="F1313" s="4"/>
      <c r="G1313" s="4"/>
      <c r="H1313" s="4"/>
      <c r="I1313" s="4"/>
      <c r="J1313" s="4"/>
    </row>
    <row r="1314" spans="1:10" x14ac:dyDescent="0.2">
      <c r="A1314" s="4"/>
      <c r="B1314" s="4"/>
      <c r="C1314" s="4"/>
      <c r="D1314" s="4"/>
      <c r="E1314" s="4"/>
      <c r="F1314" s="4"/>
      <c r="G1314" s="4"/>
      <c r="H1314" s="4"/>
      <c r="I1314" s="4"/>
      <c r="J1314" s="4"/>
    </row>
    <row r="1315" spans="1:10" x14ac:dyDescent="0.2">
      <c r="A1315" s="4"/>
      <c r="B1315" s="4"/>
      <c r="C1315" s="4"/>
      <c r="D1315" s="4"/>
      <c r="E1315" s="4"/>
      <c r="F1315" s="4"/>
      <c r="G1315" s="4"/>
      <c r="H1315" s="4"/>
      <c r="I1315" s="4"/>
      <c r="J1315" s="4"/>
    </row>
    <row r="1316" spans="1:10" x14ac:dyDescent="0.2">
      <c r="A1316" s="4"/>
      <c r="B1316" s="4"/>
      <c r="C1316" s="4"/>
      <c r="D1316" s="4"/>
      <c r="E1316" s="4"/>
      <c r="F1316" s="4"/>
      <c r="G1316" s="4"/>
      <c r="H1316" s="4"/>
      <c r="I1316" s="4"/>
      <c r="J1316" s="4"/>
    </row>
    <row r="1317" spans="1:10" x14ac:dyDescent="0.2">
      <c r="A1317" s="4"/>
      <c r="B1317" s="4"/>
      <c r="C1317" s="4"/>
      <c r="D1317" s="4"/>
      <c r="E1317" s="4"/>
      <c r="F1317" s="4"/>
      <c r="G1317" s="4"/>
      <c r="H1317" s="4"/>
      <c r="I1317" s="4"/>
      <c r="J1317" s="4"/>
    </row>
    <row r="1318" spans="1:10" x14ac:dyDescent="0.2">
      <c r="A1318" s="4"/>
      <c r="B1318" s="4"/>
      <c r="C1318" s="4"/>
      <c r="D1318" s="4"/>
      <c r="E1318" s="4"/>
      <c r="F1318" s="4"/>
      <c r="G1318" s="4"/>
      <c r="H1318" s="4"/>
      <c r="I1318" s="4"/>
      <c r="J1318" s="4"/>
    </row>
    <row r="1319" spans="1:10" x14ac:dyDescent="0.2">
      <c r="A1319" s="4"/>
      <c r="B1319" s="4"/>
      <c r="C1319" s="4"/>
      <c r="D1319" s="4"/>
      <c r="E1319" s="4"/>
      <c r="F1319" s="4"/>
      <c r="G1319" s="4"/>
      <c r="H1319" s="4"/>
      <c r="I1319" s="4"/>
      <c r="J1319" s="4"/>
    </row>
    <row r="1320" spans="1:10" x14ac:dyDescent="0.2">
      <c r="A1320" s="4"/>
      <c r="B1320" s="4"/>
      <c r="C1320" s="4"/>
      <c r="D1320" s="4"/>
      <c r="E1320" s="4"/>
      <c r="F1320" s="4"/>
      <c r="G1320" s="4"/>
      <c r="H1320" s="4"/>
      <c r="I1320" s="4"/>
      <c r="J1320" s="4"/>
    </row>
    <row r="1321" spans="1:10" x14ac:dyDescent="0.2">
      <c r="A1321" s="4"/>
      <c r="B1321" s="4"/>
      <c r="C1321" s="4"/>
      <c r="D1321" s="4"/>
      <c r="E1321" s="4"/>
      <c r="F1321" s="4"/>
      <c r="G1321" s="4"/>
      <c r="H1321" s="4"/>
      <c r="I1321" s="4"/>
      <c r="J1321" s="4"/>
    </row>
    <row r="1322" spans="1:10" x14ac:dyDescent="0.2">
      <c r="A1322" s="4"/>
      <c r="B1322" s="4"/>
      <c r="C1322" s="4"/>
      <c r="D1322" s="4"/>
      <c r="E1322" s="4"/>
      <c r="F1322" s="4"/>
      <c r="G1322" s="4"/>
      <c r="H1322" s="4"/>
      <c r="I1322" s="4"/>
      <c r="J1322" s="4"/>
    </row>
    <row r="1323" spans="1:10" x14ac:dyDescent="0.2">
      <c r="A1323" s="4"/>
      <c r="B1323" s="4"/>
      <c r="C1323" s="4"/>
      <c r="D1323" s="4"/>
      <c r="E1323" s="4"/>
      <c r="F1323" s="4"/>
      <c r="G1323" s="4"/>
      <c r="H1323" s="4"/>
      <c r="I1323" s="4"/>
      <c r="J1323" s="4"/>
    </row>
    <row r="1324" spans="1:10" x14ac:dyDescent="0.2">
      <c r="A1324" s="4"/>
      <c r="B1324" s="4"/>
      <c r="C1324" s="4"/>
      <c r="D1324" s="4"/>
      <c r="E1324" s="4"/>
      <c r="F1324" s="4"/>
      <c r="G1324" s="4"/>
      <c r="H1324" s="4"/>
      <c r="I1324" s="4"/>
      <c r="J1324" s="4"/>
    </row>
    <row r="1325" spans="1:10" x14ac:dyDescent="0.2">
      <c r="A1325" s="4"/>
      <c r="B1325" s="4"/>
      <c r="C1325" s="4"/>
      <c r="D1325" s="4"/>
      <c r="E1325" s="4"/>
      <c r="F1325" s="4"/>
      <c r="G1325" s="4"/>
      <c r="H1325" s="4"/>
      <c r="I1325" s="4"/>
      <c r="J1325" s="4"/>
    </row>
    <row r="1326" spans="1:10" x14ac:dyDescent="0.2">
      <c r="A1326" s="4"/>
      <c r="B1326" s="4"/>
      <c r="C1326" s="4"/>
      <c r="D1326" s="4"/>
      <c r="E1326" s="4"/>
      <c r="F1326" s="4"/>
      <c r="G1326" s="4"/>
      <c r="H1326" s="4"/>
      <c r="I1326" s="4"/>
      <c r="J1326" s="4"/>
    </row>
    <row r="1327" spans="1:10" x14ac:dyDescent="0.2">
      <c r="A1327" s="4"/>
      <c r="B1327" s="4"/>
      <c r="C1327" s="4"/>
      <c r="D1327" s="4"/>
      <c r="E1327" s="4"/>
      <c r="F1327" s="4"/>
      <c r="G1327" s="4"/>
      <c r="H1327" s="4"/>
      <c r="I1327" s="4"/>
      <c r="J1327" s="4"/>
    </row>
    <row r="1328" spans="1:10" x14ac:dyDescent="0.2">
      <c r="A1328" s="4"/>
      <c r="B1328" s="4"/>
      <c r="C1328" s="4"/>
      <c r="D1328" s="4"/>
      <c r="E1328" s="4"/>
      <c r="F1328" s="4"/>
      <c r="G1328" s="4"/>
      <c r="H1328" s="4"/>
      <c r="I1328" s="4"/>
      <c r="J1328" s="4"/>
    </row>
    <row r="1329" spans="1:10" x14ac:dyDescent="0.2">
      <c r="A1329" s="4"/>
      <c r="B1329" s="4"/>
      <c r="C1329" s="4"/>
      <c r="D1329" s="4"/>
      <c r="E1329" s="4"/>
      <c r="F1329" s="4"/>
      <c r="G1329" s="4"/>
      <c r="H1329" s="4"/>
      <c r="I1329" s="4"/>
      <c r="J1329" s="4"/>
    </row>
    <row r="1330" spans="1:10" x14ac:dyDescent="0.2">
      <c r="A1330" s="4"/>
      <c r="B1330" s="4"/>
      <c r="C1330" s="4"/>
      <c r="D1330" s="4"/>
      <c r="E1330" s="4"/>
      <c r="F1330" s="4"/>
      <c r="G1330" s="4"/>
      <c r="H1330" s="4"/>
      <c r="I1330" s="4"/>
      <c r="J1330" s="4"/>
    </row>
    <row r="1331" spans="1:10" x14ac:dyDescent="0.2">
      <c r="A1331" s="4"/>
      <c r="B1331" s="4"/>
      <c r="C1331" s="4"/>
      <c r="D1331" s="4"/>
      <c r="E1331" s="4"/>
      <c r="F1331" s="4"/>
      <c r="G1331" s="4"/>
      <c r="H1331" s="4"/>
      <c r="I1331" s="4"/>
      <c r="J1331" s="4"/>
    </row>
    <row r="1332" spans="1:10" x14ac:dyDescent="0.2">
      <c r="A1332" s="4"/>
      <c r="B1332" s="4"/>
      <c r="C1332" s="4"/>
      <c r="D1332" s="4"/>
      <c r="E1332" s="4"/>
      <c r="F1332" s="4"/>
      <c r="G1332" s="4"/>
      <c r="H1332" s="4"/>
      <c r="I1332" s="4"/>
      <c r="J1332" s="4"/>
    </row>
    <row r="1333" spans="1:10" x14ac:dyDescent="0.2">
      <c r="A1333" s="4"/>
      <c r="B1333" s="4"/>
      <c r="C1333" s="4"/>
      <c r="D1333" s="4"/>
      <c r="E1333" s="4"/>
      <c r="F1333" s="4"/>
      <c r="G1333" s="4"/>
      <c r="H1333" s="4"/>
      <c r="I1333" s="4"/>
      <c r="J1333" s="4"/>
    </row>
    <row r="1334" spans="1:10" x14ac:dyDescent="0.2">
      <c r="A1334" s="4"/>
      <c r="B1334" s="4"/>
      <c r="C1334" s="4"/>
      <c r="D1334" s="4"/>
      <c r="E1334" s="4"/>
      <c r="F1334" s="4"/>
      <c r="G1334" s="4"/>
      <c r="H1334" s="4"/>
      <c r="I1334" s="4"/>
      <c r="J1334" s="4"/>
    </row>
    <row r="1335" spans="1:10" x14ac:dyDescent="0.2">
      <c r="A1335" s="4"/>
      <c r="B1335" s="4"/>
      <c r="C1335" s="4"/>
      <c r="D1335" s="4"/>
      <c r="E1335" s="4"/>
      <c r="F1335" s="4"/>
      <c r="G1335" s="4"/>
      <c r="H1335" s="4"/>
      <c r="I1335" s="4"/>
      <c r="J1335" s="4"/>
    </row>
    <row r="1336" spans="1:10" x14ac:dyDescent="0.2">
      <c r="A1336" s="4"/>
      <c r="B1336" s="4"/>
      <c r="C1336" s="4"/>
      <c r="D1336" s="4"/>
      <c r="E1336" s="4"/>
      <c r="F1336" s="4"/>
      <c r="G1336" s="4"/>
      <c r="H1336" s="4"/>
      <c r="I1336" s="4"/>
      <c r="J1336" s="4"/>
    </row>
    <row r="1337" spans="1:10" x14ac:dyDescent="0.2">
      <c r="A1337" s="4"/>
      <c r="B1337" s="4"/>
      <c r="C1337" s="4"/>
      <c r="D1337" s="4"/>
      <c r="E1337" s="4"/>
      <c r="F1337" s="4"/>
      <c r="G1337" s="4"/>
      <c r="H1337" s="4"/>
      <c r="I1337" s="4"/>
      <c r="J1337" s="4"/>
    </row>
    <row r="1338" spans="1:10" x14ac:dyDescent="0.2">
      <c r="A1338" s="4"/>
      <c r="B1338" s="4"/>
      <c r="C1338" s="4"/>
      <c r="D1338" s="4"/>
      <c r="E1338" s="4"/>
      <c r="F1338" s="4"/>
      <c r="G1338" s="4"/>
      <c r="H1338" s="4"/>
      <c r="I1338" s="4"/>
      <c r="J1338" s="4"/>
    </row>
    <row r="1339" spans="1:10" x14ac:dyDescent="0.2">
      <c r="A1339" s="4"/>
      <c r="B1339" s="4"/>
      <c r="C1339" s="4"/>
      <c r="D1339" s="4"/>
      <c r="E1339" s="4"/>
      <c r="F1339" s="4"/>
      <c r="G1339" s="4"/>
      <c r="H1339" s="4"/>
      <c r="I1339" s="4"/>
      <c r="J1339" s="4"/>
    </row>
    <row r="1340" spans="1:10" x14ac:dyDescent="0.2">
      <c r="A1340" s="4"/>
      <c r="B1340" s="4"/>
      <c r="C1340" s="4"/>
      <c r="D1340" s="4"/>
      <c r="E1340" s="4"/>
      <c r="F1340" s="4"/>
      <c r="G1340" s="4"/>
      <c r="H1340" s="4"/>
      <c r="I1340" s="4"/>
      <c r="J1340" s="4"/>
    </row>
    <row r="1341" spans="1:10" x14ac:dyDescent="0.2">
      <c r="A1341" s="4"/>
      <c r="B1341" s="4"/>
      <c r="C1341" s="4"/>
      <c r="D1341" s="4"/>
      <c r="E1341" s="4"/>
      <c r="F1341" s="4"/>
      <c r="G1341" s="4"/>
      <c r="H1341" s="4"/>
      <c r="I1341" s="4"/>
      <c r="J1341" s="4"/>
    </row>
    <row r="1342" spans="1:10" x14ac:dyDescent="0.2">
      <c r="A1342" s="4"/>
      <c r="B1342" s="4"/>
      <c r="C1342" s="4"/>
      <c r="D1342" s="4"/>
      <c r="E1342" s="4"/>
      <c r="F1342" s="4"/>
      <c r="G1342" s="4"/>
      <c r="H1342" s="4"/>
      <c r="I1342" s="4"/>
      <c r="J1342" s="4"/>
    </row>
    <row r="1343" spans="1:10" x14ac:dyDescent="0.2">
      <c r="A1343" s="4"/>
      <c r="B1343" s="4"/>
      <c r="C1343" s="4"/>
      <c r="D1343" s="4"/>
      <c r="E1343" s="4"/>
      <c r="F1343" s="4"/>
      <c r="G1343" s="4"/>
      <c r="H1343" s="4"/>
      <c r="I1343" s="4"/>
      <c r="J1343" s="4"/>
    </row>
    <row r="1344" spans="1:10" x14ac:dyDescent="0.2">
      <c r="A1344" s="4"/>
      <c r="B1344" s="4"/>
      <c r="C1344" s="4"/>
      <c r="D1344" s="4"/>
      <c r="E1344" s="4"/>
      <c r="F1344" s="4"/>
      <c r="G1344" s="4"/>
      <c r="H1344" s="4"/>
      <c r="I1344" s="4"/>
      <c r="J1344" s="4"/>
    </row>
    <row r="1345" spans="1:10" x14ac:dyDescent="0.2">
      <c r="A1345" s="4"/>
      <c r="B1345" s="4"/>
      <c r="C1345" s="4"/>
      <c r="D1345" s="4"/>
      <c r="E1345" s="4"/>
      <c r="F1345" s="4"/>
      <c r="G1345" s="4"/>
      <c r="H1345" s="4"/>
      <c r="I1345" s="4"/>
      <c r="J1345" s="4"/>
    </row>
    <row r="1346" spans="1:10" x14ac:dyDescent="0.2">
      <c r="A1346" s="4"/>
      <c r="B1346" s="4"/>
      <c r="C1346" s="4"/>
      <c r="D1346" s="4"/>
      <c r="E1346" s="4"/>
      <c r="F1346" s="4"/>
      <c r="G1346" s="4"/>
      <c r="H1346" s="4"/>
      <c r="I1346" s="4"/>
      <c r="J1346" s="4"/>
    </row>
    <row r="1347" spans="1:10" x14ac:dyDescent="0.2">
      <c r="A1347" s="4"/>
      <c r="B1347" s="4"/>
      <c r="C1347" s="4"/>
      <c r="D1347" s="4"/>
      <c r="E1347" s="4"/>
      <c r="F1347" s="4"/>
      <c r="G1347" s="4"/>
      <c r="H1347" s="4"/>
      <c r="I1347" s="4"/>
      <c r="J1347" s="4"/>
    </row>
    <row r="1348" spans="1:10" x14ac:dyDescent="0.2">
      <c r="A1348" s="4"/>
      <c r="B1348" s="4"/>
      <c r="C1348" s="4"/>
      <c r="D1348" s="4"/>
      <c r="E1348" s="4"/>
      <c r="F1348" s="4"/>
      <c r="G1348" s="4"/>
      <c r="H1348" s="4"/>
      <c r="I1348" s="4"/>
      <c r="J1348" s="4"/>
    </row>
    <row r="1349" spans="1:10" x14ac:dyDescent="0.2">
      <c r="A1349" s="4"/>
      <c r="B1349" s="4"/>
      <c r="C1349" s="4"/>
      <c r="D1349" s="4"/>
      <c r="E1349" s="4"/>
      <c r="F1349" s="4"/>
      <c r="G1349" s="4"/>
      <c r="H1349" s="4"/>
      <c r="I1349" s="4"/>
      <c r="J1349" s="4"/>
    </row>
    <row r="1350" spans="1:10" x14ac:dyDescent="0.2">
      <c r="A1350" s="4"/>
      <c r="B1350" s="4"/>
      <c r="C1350" s="4"/>
      <c r="D1350" s="4"/>
      <c r="E1350" s="4"/>
      <c r="F1350" s="4"/>
      <c r="G1350" s="4"/>
      <c r="H1350" s="4"/>
      <c r="I1350" s="4"/>
      <c r="J1350" s="4"/>
    </row>
    <row r="1351" spans="1:10" x14ac:dyDescent="0.2">
      <c r="A1351" s="4"/>
      <c r="B1351" s="4"/>
      <c r="C1351" s="4"/>
      <c r="D1351" s="4"/>
      <c r="E1351" s="4"/>
      <c r="F1351" s="4"/>
      <c r="G1351" s="4"/>
      <c r="H1351" s="4"/>
      <c r="I1351" s="4"/>
      <c r="J1351" s="4"/>
    </row>
    <row r="1352" spans="1:10" x14ac:dyDescent="0.2">
      <c r="A1352" s="4"/>
      <c r="B1352" s="4"/>
      <c r="C1352" s="4"/>
      <c r="D1352" s="4"/>
      <c r="E1352" s="4"/>
      <c r="F1352" s="4"/>
      <c r="G1352" s="4"/>
      <c r="H1352" s="4"/>
      <c r="I1352" s="4"/>
      <c r="J1352" s="4"/>
    </row>
    <row r="1353" spans="1:10" x14ac:dyDescent="0.2">
      <c r="A1353" s="4"/>
      <c r="B1353" s="4"/>
      <c r="C1353" s="4"/>
      <c r="D1353" s="4"/>
      <c r="E1353" s="4"/>
      <c r="F1353" s="4"/>
      <c r="G1353" s="4"/>
      <c r="H1353" s="4"/>
      <c r="I1353" s="4"/>
      <c r="J1353" s="4"/>
    </row>
    <row r="1354" spans="1:10" x14ac:dyDescent="0.2">
      <c r="A1354" s="4"/>
      <c r="B1354" s="4"/>
      <c r="C1354" s="4"/>
      <c r="D1354" s="4"/>
      <c r="E1354" s="4"/>
      <c r="F1354" s="4"/>
      <c r="G1354" s="4"/>
      <c r="H1354" s="4"/>
      <c r="I1354" s="4"/>
      <c r="J1354" s="4"/>
    </row>
    <row r="1355" spans="1:10" x14ac:dyDescent="0.2">
      <c r="A1355" s="4"/>
      <c r="B1355" s="4"/>
      <c r="C1355" s="4"/>
      <c r="D1355" s="4"/>
      <c r="E1355" s="4"/>
      <c r="F1355" s="4"/>
      <c r="G1355" s="4"/>
      <c r="H1355" s="4"/>
      <c r="I1355" s="4"/>
      <c r="J1355" s="4"/>
    </row>
    <row r="1356" spans="1:10" x14ac:dyDescent="0.2">
      <c r="A1356" s="4"/>
      <c r="B1356" s="4"/>
      <c r="C1356" s="4"/>
      <c r="D1356" s="4"/>
      <c r="E1356" s="4"/>
      <c r="F1356" s="4"/>
      <c r="G1356" s="4"/>
      <c r="H1356" s="4"/>
      <c r="I1356" s="4"/>
      <c r="J1356" s="4"/>
    </row>
    <row r="1357" spans="1:10" x14ac:dyDescent="0.2">
      <c r="A1357" s="4"/>
      <c r="B1357" s="4"/>
      <c r="C1357" s="4"/>
      <c r="D1357" s="4"/>
      <c r="E1357" s="4"/>
      <c r="F1357" s="4"/>
      <c r="G1357" s="4"/>
      <c r="H1357" s="4"/>
      <c r="I1357" s="4"/>
      <c r="J1357" s="4"/>
    </row>
    <row r="1358" spans="1:10" x14ac:dyDescent="0.2">
      <c r="A1358" s="4"/>
      <c r="B1358" s="4"/>
      <c r="C1358" s="4"/>
      <c r="D1358" s="4"/>
      <c r="E1358" s="4"/>
      <c r="F1358" s="4"/>
      <c r="G1358" s="4"/>
      <c r="H1358" s="4"/>
      <c r="I1358" s="4"/>
      <c r="J1358" s="4"/>
    </row>
    <row r="1359" spans="1:10" x14ac:dyDescent="0.2">
      <c r="A1359" s="4"/>
      <c r="B1359" s="4"/>
      <c r="C1359" s="4"/>
      <c r="D1359" s="4"/>
      <c r="E1359" s="4"/>
      <c r="F1359" s="4"/>
      <c r="G1359" s="4"/>
      <c r="H1359" s="4"/>
      <c r="I1359" s="4"/>
      <c r="J1359" s="4"/>
    </row>
    <row r="1360" spans="1:10" x14ac:dyDescent="0.2">
      <c r="A1360" s="4"/>
      <c r="B1360" s="4"/>
      <c r="C1360" s="4"/>
      <c r="D1360" s="4"/>
      <c r="E1360" s="4"/>
      <c r="F1360" s="4"/>
      <c r="G1360" s="4"/>
      <c r="H1360" s="4"/>
      <c r="I1360" s="4"/>
      <c r="J1360" s="4"/>
    </row>
    <row r="1361" spans="1:10" x14ac:dyDescent="0.2">
      <c r="A1361" s="4"/>
      <c r="B1361" s="4"/>
      <c r="C1361" s="4"/>
      <c r="D1361" s="4"/>
      <c r="E1361" s="4"/>
      <c r="F1361" s="4"/>
      <c r="G1361" s="4"/>
      <c r="H1361" s="4"/>
      <c r="I1361" s="4"/>
      <c r="J1361" s="4"/>
    </row>
    <row r="1362" spans="1:10" x14ac:dyDescent="0.2">
      <c r="A1362" s="4"/>
      <c r="B1362" s="4"/>
      <c r="C1362" s="4"/>
      <c r="D1362" s="4"/>
      <c r="E1362" s="4"/>
      <c r="F1362" s="4"/>
      <c r="G1362" s="4"/>
      <c r="H1362" s="4"/>
      <c r="I1362" s="4"/>
      <c r="J1362" s="4"/>
    </row>
    <row r="1363" spans="1:10" x14ac:dyDescent="0.2">
      <c r="A1363" s="4"/>
      <c r="B1363" s="4"/>
      <c r="C1363" s="4"/>
      <c r="D1363" s="4"/>
      <c r="E1363" s="4"/>
      <c r="F1363" s="4"/>
      <c r="G1363" s="4"/>
      <c r="H1363" s="4"/>
      <c r="I1363" s="4"/>
      <c r="J1363" s="4"/>
    </row>
    <row r="1364" spans="1:10" x14ac:dyDescent="0.2">
      <c r="A1364" s="4"/>
      <c r="B1364" s="4"/>
      <c r="C1364" s="4"/>
      <c r="D1364" s="4"/>
      <c r="E1364" s="4"/>
      <c r="F1364" s="4"/>
      <c r="G1364" s="4"/>
      <c r="H1364" s="4"/>
      <c r="I1364" s="4"/>
      <c r="J1364" s="4"/>
    </row>
    <row r="1365" spans="1:10" x14ac:dyDescent="0.2">
      <c r="A1365" s="4"/>
      <c r="B1365" s="4"/>
      <c r="C1365" s="4"/>
      <c r="D1365" s="4"/>
      <c r="E1365" s="4"/>
      <c r="F1365" s="4"/>
      <c r="G1365" s="4"/>
      <c r="H1365" s="4"/>
      <c r="I1365" s="4"/>
      <c r="J1365" s="4"/>
    </row>
    <row r="1366" spans="1:10" x14ac:dyDescent="0.2">
      <c r="A1366" s="4"/>
      <c r="B1366" s="4"/>
      <c r="C1366" s="4"/>
      <c r="D1366" s="4"/>
      <c r="E1366" s="4"/>
      <c r="F1366" s="4"/>
      <c r="G1366" s="4"/>
      <c r="H1366" s="4"/>
      <c r="I1366" s="4"/>
      <c r="J1366" s="4"/>
    </row>
    <row r="1367" spans="1:10" x14ac:dyDescent="0.2">
      <c r="A1367" s="4"/>
      <c r="B1367" s="4"/>
      <c r="C1367" s="4"/>
      <c r="D1367" s="4"/>
      <c r="E1367" s="4"/>
      <c r="F1367" s="4"/>
      <c r="G1367" s="4"/>
      <c r="H1367" s="4"/>
      <c r="I1367" s="4"/>
      <c r="J1367" s="4"/>
    </row>
    <row r="1368" spans="1:10" x14ac:dyDescent="0.2">
      <c r="A1368" s="4"/>
      <c r="B1368" s="4"/>
      <c r="C1368" s="4"/>
      <c r="D1368" s="4"/>
      <c r="E1368" s="4"/>
      <c r="F1368" s="4"/>
      <c r="G1368" s="4"/>
      <c r="H1368" s="4"/>
      <c r="I1368" s="4"/>
      <c r="J1368" s="4"/>
    </row>
    <row r="1369" spans="1:10" x14ac:dyDescent="0.2">
      <c r="A1369" s="4"/>
      <c r="B1369" s="4"/>
      <c r="C1369" s="4"/>
      <c r="D1369" s="4"/>
      <c r="E1369" s="4"/>
      <c r="F1369" s="4"/>
      <c r="G1369" s="4"/>
      <c r="H1369" s="4"/>
      <c r="I1369" s="4"/>
      <c r="J1369" s="4"/>
    </row>
    <row r="1370" spans="1:10" x14ac:dyDescent="0.2">
      <c r="A1370" s="4"/>
      <c r="B1370" s="4"/>
      <c r="C1370" s="4"/>
      <c r="D1370" s="4"/>
      <c r="E1370" s="4"/>
      <c r="F1370" s="4"/>
      <c r="G1370" s="4"/>
      <c r="H1370" s="4"/>
      <c r="I1370" s="4"/>
      <c r="J1370" s="4"/>
    </row>
    <row r="1371" spans="1:10" x14ac:dyDescent="0.2">
      <c r="A1371" s="4"/>
      <c r="B1371" s="4"/>
      <c r="C1371" s="4"/>
      <c r="D1371" s="4"/>
      <c r="E1371" s="4"/>
      <c r="F1371" s="4"/>
      <c r="G1371" s="4"/>
      <c r="H1371" s="4"/>
      <c r="I1371" s="4"/>
      <c r="J1371" s="4"/>
    </row>
    <row r="1372" spans="1:10" x14ac:dyDescent="0.2">
      <c r="A1372" s="4"/>
      <c r="B1372" s="4"/>
      <c r="C1372" s="4"/>
      <c r="D1372" s="4"/>
      <c r="E1372" s="4"/>
      <c r="F1372" s="4"/>
      <c r="G1372" s="4"/>
      <c r="H1372" s="4"/>
      <c r="I1372" s="4"/>
      <c r="J1372" s="4"/>
    </row>
    <row r="1373" spans="1:10" x14ac:dyDescent="0.2">
      <c r="A1373" s="4"/>
      <c r="B1373" s="4"/>
      <c r="C1373" s="4"/>
      <c r="D1373" s="4"/>
      <c r="E1373" s="4"/>
      <c r="F1373" s="4"/>
      <c r="G1373" s="4"/>
      <c r="H1373" s="4"/>
      <c r="I1373" s="4"/>
      <c r="J1373" s="4"/>
    </row>
    <row r="1374" spans="1:10" x14ac:dyDescent="0.2">
      <c r="A1374" s="4"/>
      <c r="B1374" s="4"/>
      <c r="C1374" s="4"/>
      <c r="D1374" s="4"/>
      <c r="E1374" s="4"/>
      <c r="F1374" s="4"/>
      <c r="G1374" s="4"/>
      <c r="H1374" s="4"/>
      <c r="I1374" s="4"/>
      <c r="J1374" s="4"/>
    </row>
    <row r="1375" spans="1:10" x14ac:dyDescent="0.2">
      <c r="A1375" s="4"/>
      <c r="B1375" s="4"/>
      <c r="C1375" s="4"/>
      <c r="D1375" s="4"/>
      <c r="E1375" s="4"/>
      <c r="F1375" s="4"/>
      <c r="G1375" s="4"/>
      <c r="H1375" s="4"/>
      <c r="I1375" s="4"/>
      <c r="J1375" s="4"/>
    </row>
    <row r="1376" spans="1:10" x14ac:dyDescent="0.2">
      <c r="A1376" s="4"/>
      <c r="B1376" s="4"/>
      <c r="C1376" s="4"/>
      <c r="D1376" s="4"/>
      <c r="E1376" s="4"/>
      <c r="F1376" s="4"/>
      <c r="G1376" s="4"/>
      <c r="H1376" s="4"/>
      <c r="I1376" s="4"/>
      <c r="J1376" s="4"/>
    </row>
    <row r="1377" spans="1:10" x14ac:dyDescent="0.2">
      <c r="A1377" s="4"/>
      <c r="B1377" s="4"/>
      <c r="C1377" s="4"/>
      <c r="D1377" s="4"/>
      <c r="E1377" s="4"/>
      <c r="F1377" s="4"/>
      <c r="G1377" s="4"/>
      <c r="H1377" s="4"/>
      <c r="I1377" s="4"/>
      <c r="J1377" s="4"/>
    </row>
    <row r="1378" spans="1:10" x14ac:dyDescent="0.2">
      <c r="A1378" s="4"/>
      <c r="B1378" s="4"/>
      <c r="C1378" s="4"/>
      <c r="D1378" s="4"/>
      <c r="E1378" s="4"/>
      <c r="F1378" s="4"/>
      <c r="G1378" s="4"/>
      <c r="H1378" s="4"/>
      <c r="I1378" s="4"/>
      <c r="J1378" s="4"/>
    </row>
    <row r="1379" spans="1:10" x14ac:dyDescent="0.2">
      <c r="A1379" s="4"/>
      <c r="B1379" s="4"/>
      <c r="C1379" s="4"/>
      <c r="D1379" s="4"/>
      <c r="E1379" s="4"/>
      <c r="F1379" s="4"/>
      <c r="G1379" s="4"/>
      <c r="H1379" s="4"/>
      <c r="I1379" s="4"/>
      <c r="J1379" s="4"/>
    </row>
    <row r="1380" spans="1:10" x14ac:dyDescent="0.2">
      <c r="A1380" s="4"/>
      <c r="B1380" s="4"/>
      <c r="C1380" s="4"/>
      <c r="D1380" s="4"/>
      <c r="E1380" s="4"/>
      <c r="F1380" s="4"/>
      <c r="G1380" s="4"/>
      <c r="H1380" s="4"/>
      <c r="I1380" s="4"/>
      <c r="J1380" s="4"/>
    </row>
    <row r="1381" spans="1:10" x14ac:dyDescent="0.2">
      <c r="A1381" s="4"/>
      <c r="B1381" s="4"/>
      <c r="C1381" s="4"/>
      <c r="D1381" s="4"/>
      <c r="E1381" s="4"/>
      <c r="F1381" s="4"/>
      <c r="G1381" s="4"/>
      <c r="H1381" s="4"/>
      <c r="I1381" s="4"/>
      <c r="J1381" s="4"/>
    </row>
    <row r="1382" spans="1:10" x14ac:dyDescent="0.2">
      <c r="A1382" s="4"/>
      <c r="B1382" s="4"/>
      <c r="C1382" s="4"/>
      <c r="D1382" s="4"/>
      <c r="E1382" s="4"/>
      <c r="F1382" s="4"/>
      <c r="G1382" s="4"/>
      <c r="H1382" s="4"/>
      <c r="I1382" s="4"/>
      <c r="J1382" s="4"/>
    </row>
    <row r="1383" spans="1:10" x14ac:dyDescent="0.2">
      <c r="A1383" s="4"/>
      <c r="B1383" s="4"/>
      <c r="C1383" s="4"/>
      <c r="D1383" s="4"/>
      <c r="E1383" s="4"/>
      <c r="F1383" s="4"/>
      <c r="G1383" s="4"/>
      <c r="H1383" s="4"/>
      <c r="I1383" s="4"/>
      <c r="J1383" s="4"/>
    </row>
    <row r="1384" spans="1:10" x14ac:dyDescent="0.2">
      <c r="A1384" s="4"/>
      <c r="B1384" s="4"/>
      <c r="C1384" s="4"/>
      <c r="D1384" s="4"/>
      <c r="E1384" s="4"/>
      <c r="F1384" s="4"/>
      <c r="G1384" s="4"/>
      <c r="H1384" s="4"/>
      <c r="I1384" s="4"/>
      <c r="J1384" s="4"/>
    </row>
    <row r="1385" spans="1:10" x14ac:dyDescent="0.2">
      <c r="A1385" s="4"/>
      <c r="B1385" s="4"/>
      <c r="C1385" s="4"/>
      <c r="D1385" s="4"/>
      <c r="E1385" s="4"/>
      <c r="F1385" s="4"/>
      <c r="G1385" s="4"/>
      <c r="H1385" s="4"/>
      <c r="I1385" s="4"/>
      <c r="J1385" s="4"/>
    </row>
    <row r="1386" spans="1:10" x14ac:dyDescent="0.2">
      <c r="A1386" s="4"/>
      <c r="B1386" s="4"/>
      <c r="C1386" s="4"/>
      <c r="D1386" s="4"/>
      <c r="E1386" s="4"/>
      <c r="F1386" s="4"/>
      <c r="G1386" s="4"/>
      <c r="H1386" s="4"/>
      <c r="I1386" s="4"/>
      <c r="J1386" s="4"/>
    </row>
    <row r="1387" spans="1:10" x14ac:dyDescent="0.2">
      <c r="A1387" s="4"/>
      <c r="B1387" s="4"/>
      <c r="C1387" s="4"/>
      <c r="D1387" s="4"/>
      <c r="E1387" s="4"/>
      <c r="F1387" s="4"/>
      <c r="G1387" s="4"/>
      <c r="H1387" s="4"/>
      <c r="I1387" s="4"/>
      <c r="J1387" s="4"/>
    </row>
    <row r="1388" spans="1:10" x14ac:dyDescent="0.2">
      <c r="A1388" s="4"/>
      <c r="B1388" s="4"/>
      <c r="C1388" s="4"/>
      <c r="D1388" s="4"/>
      <c r="E1388" s="4"/>
      <c r="F1388" s="4"/>
      <c r="G1388" s="4"/>
      <c r="H1388" s="4"/>
      <c r="I1388" s="4"/>
      <c r="J1388" s="4"/>
    </row>
    <row r="1389" spans="1:10" x14ac:dyDescent="0.2">
      <c r="A1389" s="4"/>
      <c r="B1389" s="4"/>
      <c r="C1389" s="4"/>
      <c r="D1389" s="4"/>
      <c r="E1389" s="4"/>
      <c r="F1389" s="4"/>
      <c r="G1389" s="4"/>
      <c r="H1389" s="4"/>
      <c r="I1389" s="4"/>
      <c r="J1389" s="4"/>
    </row>
    <row r="1390" spans="1:10" x14ac:dyDescent="0.2">
      <c r="A1390" s="4"/>
      <c r="B1390" s="4"/>
      <c r="C1390" s="4"/>
      <c r="D1390" s="4"/>
      <c r="E1390" s="4"/>
      <c r="F1390" s="4"/>
      <c r="G1390" s="4"/>
      <c r="H1390" s="4"/>
      <c r="I1390" s="4"/>
      <c r="J1390" s="4"/>
    </row>
    <row r="1391" spans="1:10" x14ac:dyDescent="0.2">
      <c r="A1391" s="4"/>
      <c r="B1391" s="4"/>
      <c r="C1391" s="4"/>
      <c r="D1391" s="4"/>
      <c r="E1391" s="4"/>
      <c r="F1391" s="4"/>
      <c r="G1391" s="4"/>
      <c r="H1391" s="4"/>
      <c r="I1391" s="4"/>
      <c r="J1391" s="4"/>
    </row>
    <row r="1392" spans="1:10" x14ac:dyDescent="0.2">
      <c r="A1392" s="4"/>
      <c r="B1392" s="4"/>
      <c r="C1392" s="4"/>
      <c r="D1392" s="4"/>
      <c r="E1392" s="4"/>
      <c r="F1392" s="4"/>
      <c r="G1392" s="4"/>
      <c r="H1392" s="4"/>
      <c r="I1392" s="4"/>
      <c r="J1392" s="4"/>
    </row>
    <row r="1393" spans="1:10" x14ac:dyDescent="0.2">
      <c r="A1393" s="4"/>
      <c r="B1393" s="4"/>
      <c r="C1393" s="4"/>
      <c r="D1393" s="4"/>
      <c r="E1393" s="4"/>
      <c r="F1393" s="4"/>
      <c r="G1393" s="4"/>
      <c r="H1393" s="4"/>
      <c r="I1393" s="4"/>
      <c r="J1393" s="4"/>
    </row>
    <row r="1394" spans="1:10" x14ac:dyDescent="0.2">
      <c r="A1394" s="4"/>
      <c r="B1394" s="4"/>
      <c r="C1394" s="4"/>
      <c r="D1394" s="4"/>
      <c r="E1394" s="4"/>
      <c r="F1394" s="4"/>
      <c r="G1394" s="4"/>
      <c r="H1394" s="4"/>
      <c r="I1394" s="4"/>
      <c r="J1394" s="4"/>
    </row>
    <row r="1395" spans="1:10" x14ac:dyDescent="0.2">
      <c r="A1395" s="4"/>
      <c r="B1395" s="4"/>
      <c r="C1395" s="4"/>
      <c r="D1395" s="4"/>
      <c r="E1395" s="4"/>
      <c r="F1395" s="4"/>
      <c r="G1395" s="4"/>
      <c r="H1395" s="4"/>
      <c r="I1395" s="4"/>
      <c r="J1395" s="4"/>
    </row>
    <row r="1396" spans="1:10" x14ac:dyDescent="0.2">
      <c r="A1396" s="4"/>
      <c r="B1396" s="4"/>
      <c r="C1396" s="4"/>
      <c r="D1396" s="4"/>
      <c r="E1396" s="4"/>
      <c r="F1396" s="4"/>
      <c r="G1396" s="4"/>
      <c r="H1396" s="4"/>
      <c r="I1396" s="4"/>
      <c r="J1396" s="4"/>
    </row>
    <row r="1397" spans="1:10" x14ac:dyDescent="0.2">
      <c r="A1397" s="4"/>
      <c r="B1397" s="4"/>
      <c r="C1397" s="4"/>
      <c r="D1397" s="4"/>
      <c r="E1397" s="4"/>
      <c r="F1397" s="4"/>
      <c r="G1397" s="4"/>
      <c r="H1397" s="4"/>
      <c r="I1397" s="4"/>
      <c r="J1397" s="4"/>
    </row>
    <row r="1398" spans="1:10" x14ac:dyDescent="0.2">
      <c r="A1398" s="4"/>
      <c r="B1398" s="4"/>
      <c r="C1398" s="4"/>
      <c r="D1398" s="4"/>
      <c r="E1398" s="4"/>
      <c r="F1398" s="4"/>
      <c r="G1398" s="4"/>
      <c r="H1398" s="4"/>
      <c r="I1398" s="4"/>
      <c r="J1398" s="4"/>
    </row>
    <row r="1399" spans="1:10" x14ac:dyDescent="0.2">
      <c r="A1399" s="4"/>
      <c r="B1399" s="4"/>
      <c r="C1399" s="4"/>
      <c r="D1399" s="4"/>
      <c r="E1399" s="4"/>
      <c r="F1399" s="4"/>
      <c r="G1399" s="4"/>
      <c r="H1399" s="4"/>
      <c r="I1399" s="4"/>
      <c r="J1399" s="4"/>
    </row>
    <row r="1400" spans="1:10" x14ac:dyDescent="0.2">
      <c r="A1400" s="4"/>
      <c r="B1400" s="4"/>
      <c r="C1400" s="4"/>
      <c r="D1400" s="4"/>
      <c r="E1400" s="4"/>
      <c r="F1400" s="4"/>
      <c r="G1400" s="4"/>
      <c r="H1400" s="4"/>
      <c r="I1400" s="4"/>
      <c r="J1400" s="4"/>
    </row>
    <row r="1401" spans="1:10" x14ac:dyDescent="0.2">
      <c r="A1401" s="4"/>
      <c r="B1401" s="4"/>
      <c r="C1401" s="4"/>
      <c r="D1401" s="4"/>
      <c r="E1401" s="4"/>
      <c r="F1401" s="4"/>
      <c r="G1401" s="4"/>
      <c r="H1401" s="4"/>
      <c r="I1401" s="4"/>
      <c r="J1401" s="4"/>
    </row>
    <row r="1402" spans="1:10" x14ac:dyDescent="0.2">
      <c r="A1402" s="4"/>
      <c r="B1402" s="4"/>
      <c r="C1402" s="4"/>
      <c r="D1402" s="4"/>
      <c r="E1402" s="4"/>
      <c r="F1402" s="4"/>
      <c r="G1402" s="4"/>
      <c r="H1402" s="4"/>
      <c r="I1402" s="4"/>
      <c r="J1402" s="4"/>
    </row>
    <row r="1403" spans="1:10" x14ac:dyDescent="0.2">
      <c r="A1403" s="4"/>
      <c r="B1403" s="4"/>
      <c r="C1403" s="4"/>
      <c r="D1403" s="4"/>
      <c r="E1403" s="4"/>
      <c r="F1403" s="4"/>
      <c r="G1403" s="4"/>
      <c r="H1403" s="4"/>
      <c r="I1403" s="4"/>
      <c r="J1403" s="4"/>
    </row>
    <row r="1404" spans="1:10" x14ac:dyDescent="0.2">
      <c r="A1404" s="4"/>
      <c r="B1404" s="4"/>
      <c r="C1404" s="4"/>
      <c r="D1404" s="4"/>
      <c r="E1404" s="4"/>
      <c r="F1404" s="4"/>
      <c r="G1404" s="4"/>
      <c r="H1404" s="4"/>
      <c r="I1404" s="4"/>
      <c r="J1404" s="4"/>
    </row>
    <row r="1405" spans="1:10" x14ac:dyDescent="0.2">
      <c r="A1405" s="4"/>
      <c r="B1405" s="4"/>
      <c r="C1405" s="4"/>
      <c r="D1405" s="4"/>
      <c r="E1405" s="4"/>
      <c r="F1405" s="4"/>
      <c r="G1405" s="4"/>
      <c r="H1405" s="4"/>
      <c r="I1405" s="4"/>
      <c r="J1405" s="4"/>
    </row>
    <row r="1406" spans="1:10" x14ac:dyDescent="0.2">
      <c r="A1406" s="4"/>
      <c r="B1406" s="4"/>
      <c r="C1406" s="4"/>
      <c r="D1406" s="4"/>
      <c r="E1406" s="4"/>
      <c r="F1406" s="4"/>
      <c r="G1406" s="4"/>
      <c r="H1406" s="4"/>
      <c r="I1406" s="4"/>
      <c r="J1406" s="4"/>
    </row>
    <row r="1407" spans="1:10" x14ac:dyDescent="0.2">
      <c r="A1407" s="4"/>
      <c r="B1407" s="4"/>
      <c r="C1407" s="4"/>
      <c r="D1407" s="4"/>
      <c r="E1407" s="4"/>
      <c r="F1407" s="4"/>
      <c r="G1407" s="4"/>
      <c r="H1407" s="4"/>
      <c r="I1407" s="4"/>
      <c r="J1407" s="4"/>
    </row>
    <row r="1408" spans="1:10" x14ac:dyDescent="0.2">
      <c r="A1408" s="4"/>
      <c r="B1408" s="4"/>
      <c r="C1408" s="4"/>
      <c r="D1408" s="4"/>
      <c r="E1408" s="4"/>
      <c r="F1408" s="4"/>
      <c r="G1408" s="4"/>
      <c r="H1408" s="4"/>
      <c r="I1408" s="4"/>
      <c r="J1408" s="4"/>
    </row>
    <row r="1409" spans="1:10" x14ac:dyDescent="0.2">
      <c r="A1409" s="4"/>
      <c r="B1409" s="4"/>
      <c r="C1409" s="4"/>
      <c r="D1409" s="4"/>
      <c r="E1409" s="4"/>
      <c r="F1409" s="4"/>
      <c r="G1409" s="4"/>
      <c r="H1409" s="4"/>
      <c r="I1409" s="4"/>
      <c r="J1409" s="4"/>
    </row>
    <row r="1410" spans="1:10" x14ac:dyDescent="0.2">
      <c r="A1410" s="4"/>
      <c r="B1410" s="4"/>
      <c r="C1410" s="4"/>
      <c r="D1410" s="4"/>
      <c r="E1410" s="4"/>
      <c r="F1410" s="4"/>
      <c r="G1410" s="4"/>
      <c r="H1410" s="4"/>
      <c r="I1410" s="4"/>
      <c r="J1410" s="4"/>
    </row>
    <row r="1411" spans="1:10" x14ac:dyDescent="0.2">
      <c r="A1411" s="4"/>
      <c r="B1411" s="4"/>
      <c r="C1411" s="4"/>
      <c r="D1411" s="4"/>
      <c r="E1411" s="4"/>
      <c r="F1411" s="4"/>
      <c r="G1411" s="4"/>
      <c r="H1411" s="4"/>
      <c r="I1411" s="4"/>
      <c r="J1411" s="4"/>
    </row>
    <row r="1412" spans="1:10" x14ac:dyDescent="0.2">
      <c r="A1412" s="4"/>
      <c r="B1412" s="4"/>
      <c r="C1412" s="4"/>
      <c r="D1412" s="4"/>
      <c r="E1412" s="4"/>
      <c r="F1412" s="4"/>
      <c r="G1412" s="4"/>
      <c r="H1412" s="4"/>
      <c r="I1412" s="4"/>
      <c r="J1412" s="4"/>
    </row>
    <row r="1413" spans="1:10" x14ac:dyDescent="0.2">
      <c r="A1413" s="4"/>
      <c r="B1413" s="4"/>
      <c r="C1413" s="4"/>
      <c r="D1413" s="4"/>
      <c r="E1413" s="4"/>
      <c r="F1413" s="4"/>
      <c r="G1413" s="4"/>
      <c r="H1413" s="4"/>
      <c r="I1413" s="4"/>
      <c r="J1413" s="4"/>
    </row>
    <row r="1414" spans="1:10" x14ac:dyDescent="0.2">
      <c r="A1414" s="4"/>
      <c r="B1414" s="4"/>
      <c r="C1414" s="4"/>
      <c r="D1414" s="4"/>
      <c r="E1414" s="4"/>
      <c r="F1414" s="4"/>
      <c r="G1414" s="4"/>
      <c r="H1414" s="4"/>
      <c r="I1414" s="4"/>
      <c r="J1414" s="4"/>
    </row>
    <row r="1415" spans="1:10" x14ac:dyDescent="0.2">
      <c r="A1415" s="4"/>
      <c r="B1415" s="4"/>
      <c r="C1415" s="4"/>
      <c r="D1415" s="4"/>
      <c r="E1415" s="4"/>
      <c r="F1415" s="4"/>
      <c r="G1415" s="4"/>
      <c r="H1415" s="4"/>
      <c r="I1415" s="4"/>
      <c r="J1415" s="4"/>
    </row>
    <row r="1416" spans="1:10" x14ac:dyDescent="0.2">
      <c r="A1416" s="4"/>
      <c r="B1416" s="4"/>
      <c r="C1416" s="4"/>
      <c r="D1416" s="4"/>
      <c r="E1416" s="4"/>
      <c r="F1416" s="4"/>
      <c r="G1416" s="4"/>
      <c r="H1416" s="4"/>
      <c r="I1416" s="4"/>
      <c r="J1416" s="4"/>
    </row>
    <row r="1417" spans="1:10" x14ac:dyDescent="0.2">
      <c r="A1417" s="4"/>
      <c r="B1417" s="4"/>
      <c r="C1417" s="4"/>
      <c r="D1417" s="4"/>
      <c r="E1417" s="4"/>
      <c r="F1417" s="4"/>
      <c r="G1417" s="4"/>
      <c r="H1417" s="4"/>
      <c r="I1417" s="4"/>
      <c r="J1417" s="4"/>
    </row>
    <row r="1418" spans="1:10" x14ac:dyDescent="0.2">
      <c r="A1418" s="4"/>
      <c r="B1418" s="4"/>
      <c r="C1418" s="4"/>
      <c r="D1418" s="4"/>
      <c r="E1418" s="4"/>
      <c r="F1418" s="4"/>
      <c r="G1418" s="4"/>
      <c r="H1418" s="4"/>
      <c r="I1418" s="4"/>
      <c r="J1418" s="4"/>
    </row>
    <row r="1419" spans="1:10" x14ac:dyDescent="0.2">
      <c r="A1419" s="4"/>
      <c r="B1419" s="4"/>
      <c r="C1419" s="4"/>
      <c r="D1419" s="4"/>
      <c r="E1419" s="4"/>
      <c r="F1419" s="4"/>
      <c r="G1419" s="4"/>
      <c r="H1419" s="4"/>
      <c r="I1419" s="4"/>
      <c r="J1419" s="4"/>
    </row>
    <row r="1420" spans="1:10" x14ac:dyDescent="0.2">
      <c r="A1420" s="4"/>
      <c r="B1420" s="4"/>
      <c r="C1420" s="4"/>
      <c r="D1420" s="4"/>
      <c r="E1420" s="4"/>
      <c r="F1420" s="4"/>
      <c r="G1420" s="4"/>
      <c r="H1420" s="4"/>
      <c r="I1420" s="4"/>
      <c r="J1420" s="4"/>
    </row>
    <row r="1421" spans="1:10" x14ac:dyDescent="0.2">
      <c r="A1421" s="4"/>
      <c r="B1421" s="4"/>
      <c r="C1421" s="4"/>
      <c r="D1421" s="4"/>
      <c r="E1421" s="4"/>
      <c r="F1421" s="4"/>
      <c r="G1421" s="4"/>
      <c r="H1421" s="4"/>
      <c r="I1421" s="4"/>
      <c r="J1421" s="4"/>
    </row>
    <row r="1422" spans="1:10" x14ac:dyDescent="0.2">
      <c r="A1422" s="4"/>
      <c r="B1422" s="4"/>
      <c r="C1422" s="4"/>
      <c r="D1422" s="4"/>
      <c r="E1422" s="4"/>
      <c r="F1422" s="4"/>
      <c r="G1422" s="4"/>
      <c r="H1422" s="4"/>
      <c r="I1422" s="4"/>
      <c r="J1422" s="4"/>
    </row>
    <row r="1423" spans="1:10" x14ac:dyDescent="0.2">
      <c r="A1423" s="4"/>
      <c r="B1423" s="4"/>
      <c r="C1423" s="4"/>
      <c r="D1423" s="4"/>
      <c r="E1423" s="4"/>
      <c r="F1423" s="4"/>
      <c r="G1423" s="4"/>
      <c r="H1423" s="4"/>
      <c r="I1423" s="4"/>
      <c r="J1423" s="4"/>
    </row>
    <row r="1424" spans="1:10" x14ac:dyDescent="0.2">
      <c r="A1424" s="4"/>
      <c r="B1424" s="4"/>
      <c r="C1424" s="4"/>
      <c r="D1424" s="4"/>
      <c r="E1424" s="4"/>
      <c r="F1424" s="4"/>
      <c r="G1424" s="4"/>
      <c r="H1424" s="4"/>
      <c r="I1424" s="4"/>
      <c r="J1424" s="4"/>
    </row>
    <row r="1425" spans="1:10" x14ac:dyDescent="0.2">
      <c r="A1425" s="4"/>
      <c r="B1425" s="4"/>
      <c r="C1425" s="4"/>
      <c r="D1425" s="4"/>
      <c r="E1425" s="4"/>
      <c r="F1425" s="4"/>
      <c r="G1425" s="4"/>
      <c r="H1425" s="4"/>
      <c r="I1425" s="4"/>
      <c r="J1425" s="4"/>
    </row>
    <row r="1426" spans="1:10" x14ac:dyDescent="0.2">
      <c r="A1426" s="4"/>
      <c r="B1426" s="4"/>
      <c r="C1426" s="4"/>
      <c r="D1426" s="4"/>
      <c r="E1426" s="4"/>
      <c r="F1426" s="4"/>
      <c r="G1426" s="4"/>
      <c r="H1426" s="4"/>
      <c r="I1426" s="4"/>
      <c r="J1426" s="4"/>
    </row>
    <row r="1427" spans="1:10" x14ac:dyDescent="0.2">
      <c r="A1427" s="4"/>
      <c r="B1427" s="4"/>
      <c r="C1427" s="4"/>
      <c r="D1427" s="4"/>
      <c r="E1427" s="4"/>
      <c r="F1427" s="4"/>
      <c r="G1427" s="4"/>
      <c r="H1427" s="4"/>
      <c r="I1427" s="4"/>
      <c r="J1427" s="4"/>
    </row>
    <row r="1428" spans="1:10" x14ac:dyDescent="0.2">
      <c r="A1428" s="4"/>
      <c r="B1428" s="4"/>
      <c r="C1428" s="4"/>
      <c r="D1428" s="4"/>
      <c r="E1428" s="4"/>
      <c r="F1428" s="4"/>
      <c r="G1428" s="4"/>
      <c r="H1428" s="4"/>
      <c r="I1428" s="4"/>
      <c r="J1428" s="4"/>
    </row>
    <row r="1429" spans="1:10" x14ac:dyDescent="0.2">
      <c r="A1429" s="4"/>
      <c r="B1429" s="4"/>
      <c r="C1429" s="4"/>
      <c r="D1429" s="4"/>
      <c r="E1429" s="4"/>
      <c r="F1429" s="4"/>
      <c r="G1429" s="4"/>
      <c r="H1429" s="4"/>
      <c r="I1429" s="4"/>
      <c r="J1429" s="4"/>
    </row>
    <row r="1430" spans="1:10" x14ac:dyDescent="0.2">
      <c r="A1430" s="4"/>
      <c r="B1430" s="4"/>
      <c r="C1430" s="4"/>
      <c r="D1430" s="4"/>
      <c r="E1430" s="4"/>
      <c r="F1430" s="4"/>
      <c r="G1430" s="4"/>
      <c r="H1430" s="4"/>
      <c r="I1430" s="4"/>
      <c r="J1430" s="4"/>
    </row>
    <row r="1431" spans="1:10" x14ac:dyDescent="0.2">
      <c r="A1431" s="4"/>
      <c r="B1431" s="4"/>
      <c r="C1431" s="4"/>
      <c r="D1431" s="4"/>
      <c r="E1431" s="4"/>
      <c r="F1431" s="4"/>
      <c r="G1431" s="4"/>
      <c r="H1431" s="4"/>
      <c r="I1431" s="4"/>
      <c r="J1431" s="4"/>
    </row>
    <row r="1432" spans="1:10" x14ac:dyDescent="0.2">
      <c r="A1432" s="4"/>
      <c r="B1432" s="4"/>
      <c r="C1432" s="4"/>
      <c r="D1432" s="4"/>
      <c r="E1432" s="4"/>
      <c r="F1432" s="4"/>
      <c r="G1432" s="4"/>
      <c r="H1432" s="4"/>
      <c r="I1432" s="4"/>
      <c r="J1432" s="4"/>
    </row>
    <row r="1433" spans="1:10" x14ac:dyDescent="0.2">
      <c r="A1433" s="4"/>
      <c r="B1433" s="4"/>
      <c r="C1433" s="4"/>
      <c r="D1433" s="4"/>
      <c r="E1433" s="4"/>
      <c r="F1433" s="4"/>
      <c r="G1433" s="4"/>
      <c r="H1433" s="4"/>
      <c r="I1433" s="4"/>
      <c r="J1433" s="4"/>
    </row>
    <row r="1434" spans="1:10" x14ac:dyDescent="0.2">
      <c r="A1434" s="4"/>
      <c r="B1434" s="4"/>
      <c r="C1434" s="4"/>
      <c r="D1434" s="4"/>
      <c r="E1434" s="4"/>
      <c r="F1434" s="4"/>
      <c r="G1434" s="4"/>
      <c r="H1434" s="4"/>
      <c r="I1434" s="4"/>
      <c r="J1434" s="4"/>
    </row>
    <row r="1435" spans="1:10" x14ac:dyDescent="0.2">
      <c r="A1435" s="4"/>
      <c r="B1435" s="4"/>
      <c r="C1435" s="4"/>
      <c r="D1435" s="4"/>
      <c r="E1435" s="4"/>
      <c r="F1435" s="4"/>
      <c r="G1435" s="4"/>
      <c r="H1435" s="4"/>
      <c r="I1435" s="4"/>
      <c r="J1435" s="4"/>
    </row>
    <row r="1436" spans="1:10" x14ac:dyDescent="0.2">
      <c r="A1436" s="4"/>
      <c r="B1436" s="4"/>
      <c r="C1436" s="4"/>
      <c r="D1436" s="4"/>
      <c r="E1436" s="4"/>
      <c r="F1436" s="4"/>
      <c r="G1436" s="4"/>
      <c r="H1436" s="4"/>
      <c r="I1436" s="4"/>
      <c r="J1436" s="4"/>
    </row>
    <row r="1437" spans="1:10" x14ac:dyDescent="0.2">
      <c r="A1437" s="4"/>
      <c r="B1437" s="4"/>
      <c r="C1437" s="4"/>
      <c r="D1437" s="4"/>
      <c r="E1437" s="4"/>
      <c r="F1437" s="4"/>
      <c r="G1437" s="4"/>
      <c r="H1437" s="4"/>
      <c r="I1437" s="4"/>
      <c r="J1437" s="4"/>
    </row>
    <row r="1438" spans="1:10" x14ac:dyDescent="0.2">
      <c r="A1438" s="4"/>
      <c r="B1438" s="4"/>
      <c r="C1438" s="4"/>
      <c r="D1438" s="4"/>
      <c r="E1438" s="4"/>
      <c r="F1438" s="4"/>
      <c r="G1438" s="4"/>
      <c r="H1438" s="4"/>
      <c r="I1438" s="4"/>
      <c r="J1438" s="4"/>
    </row>
    <row r="1439" spans="1:10" x14ac:dyDescent="0.2">
      <c r="A1439" s="4"/>
      <c r="B1439" s="4"/>
      <c r="C1439" s="4"/>
      <c r="D1439" s="4"/>
      <c r="E1439" s="4"/>
      <c r="F1439" s="4"/>
      <c r="G1439" s="4"/>
      <c r="H1439" s="4"/>
      <c r="I1439" s="4"/>
      <c r="J1439" s="4"/>
    </row>
    <row r="1440" spans="1:10" x14ac:dyDescent="0.2">
      <c r="A1440" s="4"/>
      <c r="B1440" s="4"/>
      <c r="C1440" s="4"/>
      <c r="D1440" s="4"/>
      <c r="E1440" s="4"/>
      <c r="F1440" s="4"/>
      <c r="G1440" s="4"/>
      <c r="H1440" s="4"/>
      <c r="I1440" s="4"/>
      <c r="J1440" s="4"/>
    </row>
    <row r="1441" spans="1:10" x14ac:dyDescent="0.2">
      <c r="A1441" s="4"/>
      <c r="B1441" s="4"/>
      <c r="C1441" s="4"/>
      <c r="D1441" s="4"/>
      <c r="E1441" s="4"/>
      <c r="F1441" s="4"/>
      <c r="G1441" s="4"/>
      <c r="H1441" s="4"/>
      <c r="I1441" s="4"/>
      <c r="J1441" s="4"/>
    </row>
    <row r="1442" spans="1:10" x14ac:dyDescent="0.2">
      <c r="A1442" s="4"/>
      <c r="B1442" s="4"/>
      <c r="C1442" s="4"/>
      <c r="D1442" s="4"/>
      <c r="E1442" s="4"/>
      <c r="F1442" s="4"/>
      <c r="G1442" s="4"/>
      <c r="H1442" s="4"/>
      <c r="I1442" s="4"/>
      <c r="J1442" s="4"/>
    </row>
    <row r="1443" spans="1:10" x14ac:dyDescent="0.2">
      <c r="A1443" s="4"/>
      <c r="B1443" s="4"/>
      <c r="C1443" s="4"/>
      <c r="D1443" s="4"/>
      <c r="E1443" s="4"/>
      <c r="F1443" s="4"/>
      <c r="G1443" s="4"/>
      <c r="H1443" s="4"/>
      <c r="I1443" s="4"/>
      <c r="J1443" s="4"/>
    </row>
    <row r="1444" spans="1:10" x14ac:dyDescent="0.2">
      <c r="A1444" s="4"/>
      <c r="B1444" s="4"/>
      <c r="C1444" s="4"/>
      <c r="D1444" s="4"/>
      <c r="E1444" s="4"/>
      <c r="F1444" s="4"/>
      <c r="G1444" s="4"/>
      <c r="H1444" s="4"/>
      <c r="I1444" s="4"/>
      <c r="J1444" s="4"/>
    </row>
    <row r="1445" spans="1:10" x14ac:dyDescent="0.2">
      <c r="A1445" s="4"/>
      <c r="B1445" s="4"/>
      <c r="C1445" s="4"/>
      <c r="D1445" s="4"/>
      <c r="E1445" s="4"/>
      <c r="F1445" s="4"/>
      <c r="G1445" s="4"/>
      <c r="H1445" s="4"/>
      <c r="I1445" s="4"/>
      <c r="J1445" s="4"/>
    </row>
    <row r="1446" spans="1:10" x14ac:dyDescent="0.2">
      <c r="A1446" s="4"/>
      <c r="B1446" s="4"/>
      <c r="C1446" s="4"/>
      <c r="D1446" s="4"/>
      <c r="E1446" s="4"/>
      <c r="F1446" s="4"/>
      <c r="G1446" s="4"/>
      <c r="H1446" s="4"/>
      <c r="I1446" s="4"/>
      <c r="J1446" s="4"/>
    </row>
    <row r="1447" spans="1:10" x14ac:dyDescent="0.2">
      <c r="A1447" s="4"/>
      <c r="B1447" s="4"/>
      <c r="C1447" s="4"/>
      <c r="D1447" s="4"/>
      <c r="E1447" s="4"/>
      <c r="F1447" s="4"/>
      <c r="G1447" s="4"/>
      <c r="H1447" s="4"/>
      <c r="I1447" s="4"/>
      <c r="J1447" s="4"/>
    </row>
    <row r="1448" spans="1:10" x14ac:dyDescent="0.2">
      <c r="A1448" s="4"/>
      <c r="B1448" s="4"/>
      <c r="C1448" s="4"/>
      <c r="D1448" s="4"/>
      <c r="E1448" s="4"/>
      <c r="F1448" s="4"/>
      <c r="G1448" s="4"/>
      <c r="H1448" s="4"/>
      <c r="I1448" s="4"/>
      <c r="J1448" s="4"/>
    </row>
    <row r="1449" spans="1:10" x14ac:dyDescent="0.2">
      <c r="A1449" s="4"/>
      <c r="B1449" s="4"/>
      <c r="C1449" s="4"/>
      <c r="D1449" s="4"/>
      <c r="E1449" s="4"/>
      <c r="F1449" s="4"/>
      <c r="G1449" s="4"/>
      <c r="H1449" s="4"/>
      <c r="I1449" s="4"/>
      <c r="J1449" s="4"/>
    </row>
    <row r="1450" spans="1:10" x14ac:dyDescent="0.2">
      <c r="A1450" s="4"/>
      <c r="B1450" s="4"/>
      <c r="C1450" s="4"/>
      <c r="D1450" s="4"/>
      <c r="E1450" s="4"/>
      <c r="F1450" s="4"/>
      <c r="G1450" s="4"/>
      <c r="H1450" s="4"/>
      <c r="I1450" s="4"/>
      <c r="J1450" s="4"/>
    </row>
    <row r="1451" spans="1:10" x14ac:dyDescent="0.2">
      <c r="A1451" s="4"/>
      <c r="B1451" s="4"/>
      <c r="C1451" s="4"/>
      <c r="D1451" s="4"/>
      <c r="E1451" s="4"/>
      <c r="F1451" s="4"/>
      <c r="G1451" s="4"/>
      <c r="H1451" s="4"/>
      <c r="I1451" s="4"/>
      <c r="J1451" s="4"/>
    </row>
    <row r="1452" spans="1:10" x14ac:dyDescent="0.2">
      <c r="A1452" s="4"/>
      <c r="B1452" s="4"/>
      <c r="C1452" s="4"/>
      <c r="D1452" s="4"/>
      <c r="E1452" s="4"/>
      <c r="F1452" s="4"/>
      <c r="G1452" s="4"/>
      <c r="H1452" s="4"/>
      <c r="I1452" s="4"/>
      <c r="J1452" s="4"/>
    </row>
    <row r="1453" spans="1:10" x14ac:dyDescent="0.2">
      <c r="A1453" s="4"/>
      <c r="B1453" s="4"/>
      <c r="C1453" s="4"/>
      <c r="D1453" s="4"/>
      <c r="E1453" s="4"/>
      <c r="F1453" s="4"/>
      <c r="G1453" s="4"/>
      <c r="H1453" s="4"/>
      <c r="I1453" s="4"/>
      <c r="J1453" s="4"/>
    </row>
    <row r="1454" spans="1:10" x14ac:dyDescent="0.2">
      <c r="A1454" s="4"/>
      <c r="B1454" s="4"/>
      <c r="C1454" s="4"/>
      <c r="D1454" s="4"/>
      <c r="E1454" s="4"/>
      <c r="F1454" s="4"/>
      <c r="G1454" s="4"/>
      <c r="H1454" s="4"/>
      <c r="I1454" s="4"/>
      <c r="J1454" s="4"/>
    </row>
    <row r="1455" spans="1:10" x14ac:dyDescent="0.2">
      <c r="A1455" s="4"/>
      <c r="B1455" s="4"/>
      <c r="C1455" s="4"/>
      <c r="D1455" s="4"/>
      <c r="E1455" s="4"/>
      <c r="F1455" s="4"/>
      <c r="G1455" s="4"/>
      <c r="H1455" s="4"/>
      <c r="I1455" s="4"/>
      <c r="J1455" s="4"/>
    </row>
    <row r="1456" spans="1:10" x14ac:dyDescent="0.2">
      <c r="A1456" s="4"/>
      <c r="B1456" s="4"/>
      <c r="C1456" s="4"/>
      <c r="D1456" s="4"/>
      <c r="E1456" s="4"/>
      <c r="F1456" s="4"/>
      <c r="G1456" s="4"/>
      <c r="H1456" s="4"/>
      <c r="I1456" s="4"/>
      <c r="J1456" s="4"/>
    </row>
    <row r="1457" spans="1:10" x14ac:dyDescent="0.2">
      <c r="A1457" s="4"/>
      <c r="B1457" s="4"/>
      <c r="C1457" s="4"/>
      <c r="D1457" s="4"/>
      <c r="E1457" s="4"/>
      <c r="F1457" s="4"/>
      <c r="G1457" s="4"/>
      <c r="H1457" s="4"/>
      <c r="I1457" s="4"/>
      <c r="J1457" s="4"/>
    </row>
    <row r="1458" spans="1:10" x14ac:dyDescent="0.2">
      <c r="A1458" s="4"/>
      <c r="B1458" s="4"/>
      <c r="C1458" s="4"/>
      <c r="D1458" s="4"/>
      <c r="E1458" s="4"/>
      <c r="F1458" s="4"/>
      <c r="G1458" s="4"/>
      <c r="H1458" s="4"/>
      <c r="I1458" s="4"/>
      <c r="J1458" s="4"/>
    </row>
    <row r="1459" spans="1:10" x14ac:dyDescent="0.2">
      <c r="A1459" s="4"/>
      <c r="B1459" s="4"/>
      <c r="C1459" s="4"/>
      <c r="D1459" s="4"/>
      <c r="E1459" s="4"/>
      <c r="F1459" s="4"/>
      <c r="G1459" s="4"/>
      <c r="H1459" s="4"/>
      <c r="I1459" s="4"/>
      <c r="J1459" s="4"/>
    </row>
    <row r="1460" spans="1:10" x14ac:dyDescent="0.2">
      <c r="A1460" s="4"/>
      <c r="B1460" s="4"/>
      <c r="C1460" s="4"/>
      <c r="D1460" s="4"/>
      <c r="E1460" s="4"/>
      <c r="F1460" s="4"/>
      <c r="G1460" s="4"/>
      <c r="H1460" s="4"/>
      <c r="I1460" s="4"/>
      <c r="J1460" s="4"/>
    </row>
    <row r="1461" spans="1:10" x14ac:dyDescent="0.2">
      <c r="A1461" s="4"/>
      <c r="B1461" s="4"/>
      <c r="C1461" s="4"/>
      <c r="D1461" s="4"/>
      <c r="E1461" s="4"/>
      <c r="F1461" s="4"/>
      <c r="G1461" s="4"/>
      <c r="H1461" s="4"/>
      <c r="I1461" s="4"/>
      <c r="J1461" s="4"/>
    </row>
    <row r="1462" spans="1:10" x14ac:dyDescent="0.2">
      <c r="A1462" s="4"/>
      <c r="B1462" s="4"/>
      <c r="C1462" s="4"/>
      <c r="D1462" s="4"/>
      <c r="E1462" s="4"/>
      <c r="F1462" s="4"/>
      <c r="G1462" s="4"/>
      <c r="H1462" s="4"/>
      <c r="I1462" s="4"/>
      <c r="J1462" s="4"/>
    </row>
    <row r="1463" spans="1:10" x14ac:dyDescent="0.2">
      <c r="A1463" s="4"/>
      <c r="B1463" s="4"/>
      <c r="C1463" s="4"/>
      <c r="D1463" s="4"/>
      <c r="E1463" s="4"/>
      <c r="F1463" s="4"/>
      <c r="G1463" s="4"/>
      <c r="H1463" s="4"/>
      <c r="I1463" s="4"/>
      <c r="J1463" s="4"/>
    </row>
    <row r="1464" spans="1:10" x14ac:dyDescent="0.2">
      <c r="A1464" s="4"/>
      <c r="B1464" s="4"/>
      <c r="C1464" s="4"/>
      <c r="D1464" s="4"/>
      <c r="E1464" s="4"/>
      <c r="F1464" s="4"/>
      <c r="G1464" s="4"/>
      <c r="H1464" s="4"/>
      <c r="I1464" s="4"/>
      <c r="J1464" s="4"/>
    </row>
    <row r="1465" spans="1:10" x14ac:dyDescent="0.2">
      <c r="A1465" s="4"/>
      <c r="B1465" s="4"/>
      <c r="C1465" s="4"/>
      <c r="D1465" s="4"/>
      <c r="E1465" s="4"/>
      <c r="F1465" s="4"/>
      <c r="G1465" s="4"/>
      <c r="H1465" s="4"/>
      <c r="I1465" s="4"/>
      <c r="J1465" s="4"/>
    </row>
    <row r="1466" spans="1:10" x14ac:dyDescent="0.2">
      <c r="A1466" s="4"/>
      <c r="B1466" s="4"/>
      <c r="C1466" s="4"/>
      <c r="D1466" s="4"/>
      <c r="E1466" s="4"/>
      <c r="F1466" s="4"/>
      <c r="G1466" s="4"/>
      <c r="H1466" s="4"/>
      <c r="I1466" s="4"/>
      <c r="J1466" s="4"/>
    </row>
    <row r="1467" spans="1:10" x14ac:dyDescent="0.2">
      <c r="A1467" s="4"/>
      <c r="B1467" s="4"/>
      <c r="C1467" s="4"/>
      <c r="D1467" s="4"/>
      <c r="E1467" s="4"/>
      <c r="F1467" s="4"/>
      <c r="G1467" s="4"/>
      <c r="H1467" s="4"/>
      <c r="I1467" s="4"/>
      <c r="J1467" s="4"/>
    </row>
    <row r="1468" spans="1:10" x14ac:dyDescent="0.2">
      <c r="A1468" s="4"/>
      <c r="B1468" s="4"/>
      <c r="C1468" s="4"/>
      <c r="D1468" s="4"/>
      <c r="E1468" s="4"/>
      <c r="F1468" s="4"/>
      <c r="G1468" s="4"/>
      <c r="H1468" s="4"/>
      <c r="I1468" s="4"/>
      <c r="J1468" s="4"/>
    </row>
    <row r="1469" spans="1:10" x14ac:dyDescent="0.2">
      <c r="A1469" s="4"/>
      <c r="B1469" s="4"/>
      <c r="C1469" s="4"/>
      <c r="D1469" s="4"/>
      <c r="E1469" s="4"/>
      <c r="F1469" s="4"/>
      <c r="G1469" s="4"/>
      <c r="H1469" s="4"/>
      <c r="I1469" s="4"/>
      <c r="J1469" s="4"/>
    </row>
    <row r="1470" spans="1:10" x14ac:dyDescent="0.2">
      <c r="A1470" s="4"/>
      <c r="B1470" s="4"/>
      <c r="C1470" s="4"/>
      <c r="D1470" s="4"/>
      <c r="E1470" s="4"/>
      <c r="F1470" s="4"/>
      <c r="G1470" s="4"/>
      <c r="H1470" s="4"/>
      <c r="I1470" s="4"/>
      <c r="J1470" s="4"/>
    </row>
    <row r="1471" spans="1:10" x14ac:dyDescent="0.2">
      <c r="A1471" s="4"/>
      <c r="B1471" s="4"/>
      <c r="C1471" s="4"/>
      <c r="D1471" s="4"/>
      <c r="E1471" s="4"/>
      <c r="F1471" s="4"/>
      <c r="G1471" s="4"/>
      <c r="H1471" s="4"/>
      <c r="I1471" s="4"/>
      <c r="J1471" s="4"/>
    </row>
    <row r="1472" spans="1:10" x14ac:dyDescent="0.2">
      <c r="A1472" s="4"/>
      <c r="B1472" s="4"/>
      <c r="C1472" s="4"/>
      <c r="D1472" s="4"/>
      <c r="E1472" s="4"/>
      <c r="F1472" s="4"/>
      <c r="G1472" s="4"/>
      <c r="H1472" s="4"/>
      <c r="I1472" s="4"/>
      <c r="J1472" s="4"/>
    </row>
    <row r="1473" spans="1:10" x14ac:dyDescent="0.2">
      <c r="A1473" s="4"/>
      <c r="B1473" s="4"/>
      <c r="C1473" s="4"/>
      <c r="D1473" s="4"/>
      <c r="E1473" s="4"/>
      <c r="F1473" s="4"/>
      <c r="G1473" s="4"/>
      <c r="H1473" s="4"/>
      <c r="I1473" s="4"/>
      <c r="J1473" s="4"/>
    </row>
    <row r="1474" spans="1:10" x14ac:dyDescent="0.2">
      <c r="A1474" s="4"/>
      <c r="B1474" s="4"/>
      <c r="C1474" s="4"/>
      <c r="D1474" s="4"/>
      <c r="E1474" s="4"/>
      <c r="F1474" s="4"/>
      <c r="G1474" s="4"/>
      <c r="H1474" s="4"/>
      <c r="I1474" s="4"/>
      <c r="J1474" s="4"/>
    </row>
    <row r="1475" spans="1:10" x14ac:dyDescent="0.2">
      <c r="A1475" s="4"/>
      <c r="B1475" s="4"/>
      <c r="C1475" s="4"/>
      <c r="D1475" s="4"/>
      <c r="E1475" s="4"/>
      <c r="F1475" s="4"/>
      <c r="G1475" s="4"/>
      <c r="H1475" s="4"/>
      <c r="I1475" s="4"/>
      <c r="J1475" s="4"/>
    </row>
    <row r="1476" spans="1:10" x14ac:dyDescent="0.2">
      <c r="A1476" s="4"/>
      <c r="B1476" s="4"/>
      <c r="C1476" s="4"/>
      <c r="D1476" s="4"/>
      <c r="E1476" s="4"/>
      <c r="F1476" s="4"/>
      <c r="G1476" s="4"/>
      <c r="H1476" s="4"/>
      <c r="I1476" s="4"/>
      <c r="J1476" s="4"/>
    </row>
    <row r="1477" spans="1:10" x14ac:dyDescent="0.2">
      <c r="A1477" s="4"/>
      <c r="B1477" s="4"/>
      <c r="C1477" s="4"/>
      <c r="D1477" s="4"/>
      <c r="E1477" s="4"/>
      <c r="F1477" s="4"/>
      <c r="G1477" s="4"/>
      <c r="H1477" s="4"/>
      <c r="I1477" s="4"/>
      <c r="J1477" s="4"/>
    </row>
    <row r="1478" spans="1:10" x14ac:dyDescent="0.2">
      <c r="A1478" s="4"/>
      <c r="B1478" s="4"/>
      <c r="C1478" s="4"/>
      <c r="D1478" s="4"/>
      <c r="E1478" s="4"/>
      <c r="F1478" s="4"/>
      <c r="G1478" s="4"/>
      <c r="H1478" s="4"/>
      <c r="I1478" s="4"/>
      <c r="J1478" s="4"/>
    </row>
    <row r="1479" spans="1:10" x14ac:dyDescent="0.2">
      <c r="A1479" s="4"/>
      <c r="B1479" s="4"/>
      <c r="C1479" s="4"/>
      <c r="D1479" s="4"/>
      <c r="E1479" s="4"/>
      <c r="F1479" s="4"/>
      <c r="G1479" s="4"/>
      <c r="H1479" s="4"/>
      <c r="I1479" s="4"/>
      <c r="J1479" s="4"/>
    </row>
    <row r="1480" spans="1:10" x14ac:dyDescent="0.2">
      <c r="A1480" s="4"/>
      <c r="B1480" s="4"/>
      <c r="C1480" s="4"/>
      <c r="D1480" s="4"/>
      <c r="E1480" s="4"/>
      <c r="F1480" s="4"/>
      <c r="G1480" s="4"/>
      <c r="H1480" s="4"/>
      <c r="I1480" s="4"/>
      <c r="J1480" s="4"/>
    </row>
    <row r="1481" spans="1:10" x14ac:dyDescent="0.2">
      <c r="A1481" s="4"/>
      <c r="B1481" s="4"/>
      <c r="C1481" s="4"/>
      <c r="D1481" s="4"/>
      <c r="E1481" s="4"/>
      <c r="F1481" s="4"/>
      <c r="G1481" s="4"/>
      <c r="H1481" s="4"/>
      <c r="I1481" s="4"/>
      <c r="J1481" s="4"/>
    </row>
    <row r="1482" spans="1:10" x14ac:dyDescent="0.2">
      <c r="A1482" s="4"/>
      <c r="B1482" s="4"/>
      <c r="C1482" s="4"/>
      <c r="D1482" s="4"/>
      <c r="E1482" s="4"/>
      <c r="F1482" s="4"/>
      <c r="G1482" s="4"/>
      <c r="H1482" s="4"/>
      <c r="I1482" s="4"/>
      <c r="J1482" s="4"/>
    </row>
    <row r="1483" spans="1:10" x14ac:dyDescent="0.2">
      <c r="A1483" s="4"/>
      <c r="B1483" s="4"/>
      <c r="C1483" s="4"/>
      <c r="D1483" s="4"/>
      <c r="E1483" s="4"/>
      <c r="F1483" s="4"/>
      <c r="G1483" s="4"/>
      <c r="H1483" s="4"/>
      <c r="I1483" s="4"/>
      <c r="J1483" s="4"/>
    </row>
    <row r="1484" spans="1:10" x14ac:dyDescent="0.2">
      <c r="A1484" s="4"/>
      <c r="B1484" s="4"/>
      <c r="C1484" s="4"/>
      <c r="D1484" s="4"/>
      <c r="E1484" s="4"/>
      <c r="F1484" s="4"/>
      <c r="G1484" s="4"/>
      <c r="H1484" s="4"/>
      <c r="I1484" s="4"/>
      <c r="J1484" s="4"/>
    </row>
    <row r="1485" spans="1:10" x14ac:dyDescent="0.2">
      <c r="A1485" s="4"/>
      <c r="B1485" s="4"/>
      <c r="C1485" s="4"/>
      <c r="D1485" s="4"/>
      <c r="E1485" s="4"/>
      <c r="F1485" s="4"/>
      <c r="G1485" s="4"/>
      <c r="H1485" s="4"/>
      <c r="I1485" s="4"/>
      <c r="J1485" s="4"/>
    </row>
    <row r="1486" spans="1:10" x14ac:dyDescent="0.2">
      <c r="A1486" s="4"/>
      <c r="B1486" s="4"/>
      <c r="C1486" s="4"/>
      <c r="D1486" s="4"/>
      <c r="E1486" s="4"/>
      <c r="F1486" s="4"/>
      <c r="G1486" s="4"/>
      <c r="H1486" s="4"/>
      <c r="I1486" s="4"/>
      <c r="J1486" s="4"/>
    </row>
    <row r="1487" spans="1:10" x14ac:dyDescent="0.2">
      <c r="A1487" s="4"/>
      <c r="B1487" s="4"/>
      <c r="C1487" s="4"/>
      <c r="D1487" s="4"/>
      <c r="E1487" s="4"/>
      <c r="F1487" s="4"/>
      <c r="G1487" s="4"/>
      <c r="H1487" s="4"/>
      <c r="I1487" s="4"/>
      <c r="J1487" s="4"/>
    </row>
    <row r="1488" spans="1:10" x14ac:dyDescent="0.2">
      <c r="A1488" s="4"/>
      <c r="B1488" s="4"/>
      <c r="C1488" s="4"/>
      <c r="D1488" s="4"/>
      <c r="E1488" s="4"/>
      <c r="F1488" s="4"/>
      <c r="G1488" s="4"/>
      <c r="H1488" s="4"/>
      <c r="I1488" s="4"/>
      <c r="J1488" s="4"/>
    </row>
    <row r="1489" spans="1:10" x14ac:dyDescent="0.2">
      <c r="A1489" s="4"/>
      <c r="B1489" s="4"/>
      <c r="C1489" s="4"/>
      <c r="D1489" s="4"/>
      <c r="E1489" s="4"/>
      <c r="F1489" s="4"/>
      <c r="G1489" s="4"/>
      <c r="H1489" s="4"/>
      <c r="I1489" s="4"/>
      <c r="J1489" s="4"/>
    </row>
    <row r="1490" spans="1:10" x14ac:dyDescent="0.2">
      <c r="A1490" s="4"/>
      <c r="B1490" s="4"/>
      <c r="C1490" s="4"/>
      <c r="D1490" s="4"/>
      <c r="E1490" s="4"/>
      <c r="F1490" s="4"/>
      <c r="G1490" s="4"/>
      <c r="H1490" s="4"/>
      <c r="I1490" s="4"/>
      <c r="J1490" s="4"/>
    </row>
    <row r="1491" spans="1:10" x14ac:dyDescent="0.2">
      <c r="A1491" s="4"/>
      <c r="B1491" s="4"/>
      <c r="C1491" s="4"/>
      <c r="D1491" s="4"/>
      <c r="E1491" s="4"/>
      <c r="F1491" s="4"/>
      <c r="G1491" s="4"/>
      <c r="H1491" s="4"/>
      <c r="I1491" s="4"/>
      <c r="J1491" s="4"/>
    </row>
    <row r="1492" spans="1:10" x14ac:dyDescent="0.2">
      <c r="A1492" s="4"/>
      <c r="B1492" s="4"/>
      <c r="C1492" s="4"/>
      <c r="D1492" s="4"/>
      <c r="E1492" s="4"/>
      <c r="F1492" s="4"/>
      <c r="G1492" s="4"/>
      <c r="H1492" s="4"/>
      <c r="I1492" s="4"/>
      <c r="J1492" s="4"/>
    </row>
    <row r="1493" spans="1:10" x14ac:dyDescent="0.2">
      <c r="A1493" s="4"/>
      <c r="B1493" s="4"/>
      <c r="C1493" s="4"/>
      <c r="D1493" s="4"/>
      <c r="E1493" s="4"/>
      <c r="F1493" s="4"/>
      <c r="G1493" s="4"/>
      <c r="H1493" s="4"/>
      <c r="I1493" s="4"/>
      <c r="J1493" s="4"/>
    </row>
    <row r="1494" spans="1:10" x14ac:dyDescent="0.2">
      <c r="A1494" s="4"/>
      <c r="B1494" s="4"/>
      <c r="C1494" s="4"/>
      <c r="D1494" s="4"/>
      <c r="E1494" s="4"/>
      <c r="F1494" s="4"/>
      <c r="G1494" s="4"/>
      <c r="H1494" s="4"/>
      <c r="I1494" s="4"/>
      <c r="J1494" s="4"/>
    </row>
    <row r="1495" spans="1:10" x14ac:dyDescent="0.2">
      <c r="A1495" s="4"/>
      <c r="B1495" s="4"/>
      <c r="C1495" s="4"/>
      <c r="D1495" s="4"/>
      <c r="E1495" s="4"/>
      <c r="F1495" s="4"/>
      <c r="G1495" s="4"/>
      <c r="H1495" s="4"/>
      <c r="I1495" s="4"/>
      <c r="J1495" s="4"/>
    </row>
    <row r="1496" spans="1:10" x14ac:dyDescent="0.2">
      <c r="A1496" s="4"/>
      <c r="B1496" s="4"/>
      <c r="C1496" s="4"/>
      <c r="D1496" s="4"/>
      <c r="E1496" s="4"/>
      <c r="F1496" s="4"/>
      <c r="G1496" s="4"/>
      <c r="H1496" s="4"/>
      <c r="I1496" s="4"/>
      <c r="J1496" s="4"/>
    </row>
    <row r="1497" spans="1:10" x14ac:dyDescent="0.2">
      <c r="A1497" s="4"/>
      <c r="B1497" s="4"/>
      <c r="C1497" s="4"/>
      <c r="D1497" s="4"/>
      <c r="E1497" s="4"/>
      <c r="F1497" s="4"/>
      <c r="G1497" s="4"/>
      <c r="H1497" s="4"/>
      <c r="I1497" s="4"/>
      <c r="J1497" s="4"/>
    </row>
    <row r="1498" spans="1:10" x14ac:dyDescent="0.2">
      <c r="A1498" s="4"/>
      <c r="B1498" s="4"/>
      <c r="C1498" s="4"/>
      <c r="D1498" s="4"/>
      <c r="E1498" s="4"/>
      <c r="F1498" s="4"/>
      <c r="G1498" s="4"/>
      <c r="H1498" s="4"/>
      <c r="I1498" s="4"/>
      <c r="J1498" s="4"/>
    </row>
    <row r="1499" spans="1:10" x14ac:dyDescent="0.2">
      <c r="A1499" s="4"/>
      <c r="B1499" s="4"/>
      <c r="C1499" s="4"/>
      <c r="D1499" s="4"/>
      <c r="E1499" s="4"/>
      <c r="F1499" s="4"/>
      <c r="G1499" s="4"/>
      <c r="H1499" s="4"/>
      <c r="I1499" s="4"/>
      <c r="J1499" s="4"/>
    </row>
    <row r="1500" spans="1:10" x14ac:dyDescent="0.2">
      <c r="A1500" s="4"/>
      <c r="B1500" s="4"/>
      <c r="C1500" s="4"/>
      <c r="D1500" s="4"/>
      <c r="E1500" s="4"/>
      <c r="F1500" s="4"/>
      <c r="G1500" s="4"/>
      <c r="H1500" s="4"/>
      <c r="I1500" s="4"/>
      <c r="J1500" s="4"/>
    </row>
    <row r="1501" spans="1:10" x14ac:dyDescent="0.2">
      <c r="A1501" s="4"/>
      <c r="B1501" s="4"/>
      <c r="C1501" s="4"/>
      <c r="D1501" s="4"/>
      <c r="E1501" s="4"/>
      <c r="F1501" s="4"/>
      <c r="G1501" s="4"/>
      <c r="H1501" s="4"/>
      <c r="I1501" s="4"/>
      <c r="J1501" s="4"/>
    </row>
    <row r="1502" spans="1:10" x14ac:dyDescent="0.2">
      <c r="A1502" s="4"/>
      <c r="B1502" s="4"/>
      <c r="C1502" s="4"/>
      <c r="D1502" s="4"/>
      <c r="E1502" s="4"/>
      <c r="F1502" s="4"/>
      <c r="G1502" s="4"/>
      <c r="H1502" s="4"/>
      <c r="I1502" s="4"/>
      <c r="J1502" s="4"/>
    </row>
    <row r="1503" spans="1:10" x14ac:dyDescent="0.2">
      <c r="A1503" s="4"/>
      <c r="B1503" s="4"/>
      <c r="C1503" s="4"/>
      <c r="D1503" s="4"/>
      <c r="E1503" s="4"/>
      <c r="F1503" s="4"/>
      <c r="G1503" s="4"/>
      <c r="H1503" s="4"/>
      <c r="I1503" s="4"/>
      <c r="J1503" s="4"/>
    </row>
    <row r="1504" spans="1:10" x14ac:dyDescent="0.2">
      <c r="A1504" s="4"/>
      <c r="B1504" s="4"/>
      <c r="C1504" s="4"/>
      <c r="D1504" s="4"/>
      <c r="E1504" s="4"/>
      <c r="F1504" s="4"/>
      <c r="G1504" s="4"/>
      <c r="H1504" s="4"/>
      <c r="I1504" s="4"/>
      <c r="J1504" s="4"/>
    </row>
    <row r="1505" spans="1:10" x14ac:dyDescent="0.2">
      <c r="A1505" s="4"/>
      <c r="B1505" s="4"/>
      <c r="C1505" s="4"/>
      <c r="D1505" s="4"/>
      <c r="E1505" s="4"/>
      <c r="F1505" s="4"/>
      <c r="G1505" s="4"/>
      <c r="H1505" s="4"/>
      <c r="I1505" s="4"/>
      <c r="J1505" s="4"/>
    </row>
    <row r="1506" spans="1:10" x14ac:dyDescent="0.2">
      <c r="A1506" s="4"/>
      <c r="B1506" s="4"/>
      <c r="C1506" s="4"/>
      <c r="D1506" s="4"/>
      <c r="E1506" s="4"/>
      <c r="F1506" s="4"/>
      <c r="G1506" s="4"/>
      <c r="H1506" s="4"/>
      <c r="I1506" s="4"/>
      <c r="J1506" s="4"/>
    </row>
    <row r="1507" spans="1:10" x14ac:dyDescent="0.2">
      <c r="A1507" s="4"/>
      <c r="B1507" s="4"/>
      <c r="C1507" s="4"/>
      <c r="D1507" s="4"/>
      <c r="E1507" s="4"/>
      <c r="F1507" s="4"/>
      <c r="G1507" s="4"/>
      <c r="H1507" s="4"/>
      <c r="I1507" s="4"/>
      <c r="J1507" s="4"/>
    </row>
    <row r="1508" spans="1:10" x14ac:dyDescent="0.2">
      <c r="A1508" s="4"/>
      <c r="B1508" s="4"/>
      <c r="C1508" s="4"/>
      <c r="D1508" s="4"/>
      <c r="E1508" s="4"/>
      <c r="F1508" s="4"/>
      <c r="G1508" s="4"/>
      <c r="H1508" s="4"/>
      <c r="I1508" s="4"/>
      <c r="J1508" s="4"/>
    </row>
    <row r="1509" spans="1:10" x14ac:dyDescent="0.2">
      <c r="A1509" s="4"/>
      <c r="B1509" s="4"/>
      <c r="C1509" s="4"/>
      <c r="D1509" s="4"/>
      <c r="E1509" s="4"/>
      <c r="F1509" s="4"/>
      <c r="G1509" s="4"/>
      <c r="H1509" s="4"/>
      <c r="I1509" s="4"/>
      <c r="J1509" s="4"/>
    </row>
    <row r="1510" spans="1:10" x14ac:dyDescent="0.2">
      <c r="A1510" s="4"/>
      <c r="B1510" s="4"/>
      <c r="C1510" s="4"/>
      <c r="D1510" s="4"/>
      <c r="E1510" s="4"/>
      <c r="F1510" s="4"/>
      <c r="G1510" s="4"/>
      <c r="H1510" s="4"/>
      <c r="I1510" s="4"/>
      <c r="J1510" s="4"/>
    </row>
    <row r="1511" spans="1:10" x14ac:dyDescent="0.2">
      <c r="A1511" s="4"/>
      <c r="B1511" s="4"/>
      <c r="C1511" s="4"/>
      <c r="D1511" s="4"/>
      <c r="E1511" s="4"/>
      <c r="F1511" s="4"/>
      <c r="G1511" s="4"/>
      <c r="H1511" s="4"/>
      <c r="I1511" s="4"/>
      <c r="J1511" s="4"/>
    </row>
    <row r="1512" spans="1:10" x14ac:dyDescent="0.2">
      <c r="A1512" s="4"/>
      <c r="B1512" s="4"/>
      <c r="C1512" s="4"/>
      <c r="D1512" s="4"/>
      <c r="E1512" s="4"/>
      <c r="F1512" s="4"/>
      <c r="G1512" s="4"/>
      <c r="H1512" s="4"/>
      <c r="I1512" s="4"/>
      <c r="J1512" s="4"/>
    </row>
    <row r="1513" spans="1:10" x14ac:dyDescent="0.2">
      <c r="A1513" s="4"/>
      <c r="B1513" s="4"/>
      <c r="C1513" s="4"/>
      <c r="D1513" s="4"/>
      <c r="E1513" s="4"/>
      <c r="F1513" s="4"/>
      <c r="G1513" s="4"/>
      <c r="H1513" s="4"/>
      <c r="I1513" s="4"/>
      <c r="J1513" s="4"/>
    </row>
    <row r="1514" spans="1:10" x14ac:dyDescent="0.2">
      <c r="A1514" s="4"/>
      <c r="B1514" s="4"/>
      <c r="C1514" s="4"/>
      <c r="D1514" s="4"/>
      <c r="E1514" s="4"/>
      <c r="F1514" s="4"/>
      <c r="G1514" s="4"/>
      <c r="H1514" s="4"/>
      <c r="I1514" s="4"/>
      <c r="J1514" s="4"/>
    </row>
    <row r="1515" spans="1:10" x14ac:dyDescent="0.2">
      <c r="A1515" s="4"/>
      <c r="B1515" s="4"/>
      <c r="C1515" s="4"/>
      <c r="D1515" s="4"/>
      <c r="E1515" s="4"/>
      <c r="F1515" s="4"/>
      <c r="G1515" s="4"/>
      <c r="H1515" s="4"/>
      <c r="I1515" s="4"/>
      <c r="J1515" s="4"/>
    </row>
    <row r="1516" spans="1:10" x14ac:dyDescent="0.2">
      <c r="A1516" s="4"/>
      <c r="B1516" s="4"/>
      <c r="C1516" s="4"/>
      <c r="D1516" s="4"/>
      <c r="E1516" s="4"/>
      <c r="F1516" s="4"/>
      <c r="G1516" s="4"/>
      <c r="H1516" s="4"/>
      <c r="I1516" s="4"/>
      <c r="J1516" s="4"/>
    </row>
    <row r="1517" spans="1:10" x14ac:dyDescent="0.2">
      <c r="A1517" s="4"/>
      <c r="B1517" s="4"/>
      <c r="C1517" s="4"/>
      <c r="D1517" s="4"/>
      <c r="E1517" s="4"/>
      <c r="F1517" s="4"/>
      <c r="G1517" s="4"/>
      <c r="H1517" s="4"/>
      <c r="I1517" s="4"/>
      <c r="J1517" s="4"/>
    </row>
    <row r="1518" spans="1:10" x14ac:dyDescent="0.2">
      <c r="A1518" s="4"/>
      <c r="B1518" s="4"/>
      <c r="C1518" s="4"/>
      <c r="D1518" s="4"/>
      <c r="E1518" s="4"/>
      <c r="F1518" s="4"/>
      <c r="G1518" s="4"/>
      <c r="H1518" s="4"/>
      <c r="I1518" s="4"/>
      <c r="J1518" s="4"/>
    </row>
    <row r="1519" spans="1:10" x14ac:dyDescent="0.2">
      <c r="A1519" s="4"/>
      <c r="B1519" s="4"/>
      <c r="C1519" s="4"/>
      <c r="D1519" s="4"/>
      <c r="E1519" s="4"/>
      <c r="F1519" s="4"/>
      <c r="G1519" s="4"/>
      <c r="H1519" s="4"/>
      <c r="I1519" s="4"/>
      <c r="J1519" s="4"/>
    </row>
    <row r="1520" spans="1:10" x14ac:dyDescent="0.2">
      <c r="A1520" s="4"/>
      <c r="B1520" s="4"/>
      <c r="C1520" s="4"/>
      <c r="D1520" s="4"/>
      <c r="E1520" s="4"/>
      <c r="F1520" s="4"/>
      <c r="G1520" s="4"/>
      <c r="H1520" s="4"/>
      <c r="I1520" s="4"/>
      <c r="J1520" s="4"/>
    </row>
    <row r="1521" spans="1:10" x14ac:dyDescent="0.2">
      <c r="A1521" s="4"/>
      <c r="B1521" s="4"/>
      <c r="C1521" s="4"/>
      <c r="D1521" s="4"/>
      <c r="E1521" s="4"/>
      <c r="F1521" s="4"/>
      <c r="G1521" s="4"/>
      <c r="H1521" s="4"/>
      <c r="I1521" s="4"/>
      <c r="J1521" s="4"/>
    </row>
    <row r="1522" spans="1:10" x14ac:dyDescent="0.2">
      <c r="A1522" s="4"/>
      <c r="B1522" s="4"/>
      <c r="C1522" s="4"/>
      <c r="D1522" s="4"/>
      <c r="E1522" s="4"/>
      <c r="F1522" s="4"/>
      <c r="G1522" s="4"/>
      <c r="H1522" s="4"/>
      <c r="I1522" s="4"/>
      <c r="J1522" s="4"/>
    </row>
    <row r="1523" spans="1:10" x14ac:dyDescent="0.2">
      <c r="A1523" s="4"/>
      <c r="B1523" s="4"/>
      <c r="C1523" s="4"/>
      <c r="D1523" s="4"/>
      <c r="E1523" s="4"/>
      <c r="F1523" s="4"/>
      <c r="G1523" s="4"/>
      <c r="H1523" s="4"/>
      <c r="I1523" s="4"/>
      <c r="J1523" s="4"/>
    </row>
    <row r="1524" spans="1:10" x14ac:dyDescent="0.2">
      <c r="A1524" s="4"/>
      <c r="B1524" s="4"/>
      <c r="C1524" s="4"/>
      <c r="D1524" s="4"/>
      <c r="E1524" s="4"/>
      <c r="F1524" s="4"/>
      <c r="G1524" s="4"/>
      <c r="H1524" s="4"/>
      <c r="I1524" s="4"/>
      <c r="J1524" s="4"/>
    </row>
    <row r="1525" spans="1:10" x14ac:dyDescent="0.2">
      <c r="A1525" s="4"/>
      <c r="B1525" s="4"/>
      <c r="C1525" s="4"/>
      <c r="D1525" s="4"/>
      <c r="E1525" s="4"/>
      <c r="F1525" s="4"/>
      <c r="G1525" s="4"/>
      <c r="H1525" s="4"/>
      <c r="I1525" s="4"/>
      <c r="J1525" s="4"/>
    </row>
    <row r="1526" spans="1:10" x14ac:dyDescent="0.2">
      <c r="A1526" s="4"/>
      <c r="B1526" s="4"/>
      <c r="C1526" s="4"/>
      <c r="D1526" s="4"/>
      <c r="E1526" s="4"/>
      <c r="F1526" s="4"/>
      <c r="G1526" s="4"/>
      <c r="H1526" s="4"/>
      <c r="I1526" s="4"/>
      <c r="J1526" s="4"/>
    </row>
    <row r="1527" spans="1:10" x14ac:dyDescent="0.2">
      <c r="A1527" s="4"/>
      <c r="B1527" s="4"/>
      <c r="C1527" s="4"/>
      <c r="D1527" s="4"/>
      <c r="E1527" s="4"/>
      <c r="F1527" s="4"/>
      <c r="G1527" s="4"/>
      <c r="H1527" s="4"/>
      <c r="I1527" s="4"/>
      <c r="J1527" s="4"/>
    </row>
    <row r="1528" spans="1:10" x14ac:dyDescent="0.2">
      <c r="A1528" s="4"/>
      <c r="B1528" s="4"/>
      <c r="C1528" s="4"/>
      <c r="D1528" s="4"/>
      <c r="E1528" s="4"/>
      <c r="F1528" s="4"/>
      <c r="G1528" s="4"/>
      <c r="H1528" s="4"/>
      <c r="I1528" s="4"/>
      <c r="J1528" s="4"/>
    </row>
    <row r="1529" spans="1:10" x14ac:dyDescent="0.2">
      <c r="A1529" s="4"/>
      <c r="B1529" s="4"/>
      <c r="C1529" s="4"/>
      <c r="D1529" s="4"/>
      <c r="E1529" s="4"/>
      <c r="F1529" s="4"/>
      <c r="G1529" s="4"/>
      <c r="H1529" s="4"/>
      <c r="I1529" s="4"/>
      <c r="J1529" s="4"/>
    </row>
    <row r="1530" spans="1:10" x14ac:dyDescent="0.2">
      <c r="A1530" s="4"/>
      <c r="B1530" s="4"/>
      <c r="C1530" s="4"/>
      <c r="D1530" s="4"/>
      <c r="E1530" s="4"/>
      <c r="F1530" s="4"/>
      <c r="G1530" s="4"/>
      <c r="H1530" s="4"/>
      <c r="I1530" s="4"/>
      <c r="J1530" s="4"/>
    </row>
    <row r="1531" spans="1:10" x14ac:dyDescent="0.2">
      <c r="A1531" s="4"/>
      <c r="B1531" s="4"/>
      <c r="C1531" s="4"/>
      <c r="D1531" s="4"/>
      <c r="E1531" s="4"/>
      <c r="F1531" s="4"/>
      <c r="G1531" s="4"/>
      <c r="H1531" s="4"/>
      <c r="I1531" s="4"/>
      <c r="J1531" s="4"/>
    </row>
    <row r="1532" spans="1:10" x14ac:dyDescent="0.2">
      <c r="A1532" s="4"/>
      <c r="B1532" s="4"/>
      <c r="C1532" s="4"/>
      <c r="D1532" s="4"/>
      <c r="E1532" s="4"/>
      <c r="F1532" s="4"/>
      <c r="G1532" s="4"/>
      <c r="H1532" s="4"/>
      <c r="I1532" s="4"/>
      <c r="J1532" s="4"/>
    </row>
    <row r="1533" spans="1:10" x14ac:dyDescent="0.2">
      <c r="A1533" s="4"/>
      <c r="B1533" s="4"/>
      <c r="C1533" s="4"/>
      <c r="D1533" s="4"/>
      <c r="E1533" s="4"/>
      <c r="F1533" s="4"/>
      <c r="G1533" s="4"/>
      <c r="H1533" s="4"/>
      <c r="I1533" s="4"/>
      <c r="J1533" s="4"/>
    </row>
    <row r="1534" spans="1:10" x14ac:dyDescent="0.2">
      <c r="A1534" s="4"/>
      <c r="B1534" s="4"/>
      <c r="C1534" s="4"/>
      <c r="D1534" s="4"/>
      <c r="E1534" s="4"/>
      <c r="F1534" s="4"/>
      <c r="G1534" s="4"/>
      <c r="H1534" s="4"/>
      <c r="I1534" s="4"/>
      <c r="J1534" s="4"/>
    </row>
    <row r="1535" spans="1:10" x14ac:dyDescent="0.2">
      <c r="A1535" s="4"/>
      <c r="B1535" s="4"/>
      <c r="C1535" s="4"/>
      <c r="D1535" s="4"/>
      <c r="E1535" s="4"/>
      <c r="F1535" s="4"/>
      <c r="G1535" s="4"/>
      <c r="H1535" s="4"/>
      <c r="I1535" s="4"/>
      <c r="J1535" s="4"/>
    </row>
    <row r="1536" spans="1:10" x14ac:dyDescent="0.2">
      <c r="A1536" s="4"/>
      <c r="B1536" s="4"/>
      <c r="C1536" s="4"/>
      <c r="D1536" s="4"/>
      <c r="E1536" s="4"/>
      <c r="F1536" s="4"/>
      <c r="G1536" s="4"/>
      <c r="H1536" s="4"/>
      <c r="I1536" s="4"/>
      <c r="J1536" s="4"/>
    </row>
    <row r="1537" spans="1:10" x14ac:dyDescent="0.2">
      <c r="A1537" s="4"/>
      <c r="B1537" s="4"/>
      <c r="C1537" s="4"/>
      <c r="D1537" s="4"/>
      <c r="E1537" s="4"/>
      <c r="F1537" s="4"/>
      <c r="G1537" s="4"/>
      <c r="H1537" s="4"/>
      <c r="I1537" s="4"/>
      <c r="J1537" s="4"/>
    </row>
    <row r="1538" spans="1:10" x14ac:dyDescent="0.2">
      <c r="A1538" s="4"/>
      <c r="B1538" s="4"/>
      <c r="C1538" s="4"/>
      <c r="D1538" s="4"/>
      <c r="E1538" s="4"/>
      <c r="F1538" s="4"/>
      <c r="G1538" s="4"/>
      <c r="H1538" s="4"/>
      <c r="I1538" s="4"/>
      <c r="J1538" s="4"/>
    </row>
    <row r="1539" spans="1:10" x14ac:dyDescent="0.2">
      <c r="A1539" s="4"/>
      <c r="B1539" s="4"/>
      <c r="C1539" s="4"/>
      <c r="D1539" s="4"/>
      <c r="E1539" s="4"/>
      <c r="F1539" s="4"/>
      <c r="G1539" s="4"/>
      <c r="H1539" s="4"/>
      <c r="I1539" s="4"/>
      <c r="J1539" s="4"/>
    </row>
    <row r="1540" spans="1:10" x14ac:dyDescent="0.2">
      <c r="A1540" s="4"/>
      <c r="B1540" s="4"/>
      <c r="C1540" s="4"/>
      <c r="D1540" s="4"/>
      <c r="E1540" s="4"/>
      <c r="F1540" s="4"/>
      <c r="G1540" s="4"/>
      <c r="H1540" s="4"/>
      <c r="I1540" s="4"/>
      <c r="J1540" s="4"/>
    </row>
    <row r="1541" spans="1:10" x14ac:dyDescent="0.2">
      <c r="A1541" s="4"/>
      <c r="B1541" s="4"/>
      <c r="C1541" s="4"/>
      <c r="D1541" s="4"/>
      <c r="E1541" s="4"/>
      <c r="F1541" s="4"/>
      <c r="G1541" s="4"/>
      <c r="H1541" s="4"/>
      <c r="I1541" s="4"/>
      <c r="J1541" s="4"/>
    </row>
    <row r="1542" spans="1:10" x14ac:dyDescent="0.2">
      <c r="A1542" s="4"/>
      <c r="B1542" s="4"/>
      <c r="C1542" s="4"/>
      <c r="D1542" s="4"/>
      <c r="E1542" s="4"/>
      <c r="F1542" s="4"/>
      <c r="G1542" s="4"/>
      <c r="H1542" s="4"/>
      <c r="I1542" s="4"/>
      <c r="J1542" s="4"/>
    </row>
    <row r="1543" spans="1:10" x14ac:dyDescent="0.2">
      <c r="A1543" s="4"/>
      <c r="B1543" s="4"/>
      <c r="C1543" s="4"/>
      <c r="D1543" s="4"/>
      <c r="E1543" s="4"/>
      <c r="F1543" s="4"/>
      <c r="G1543" s="4"/>
      <c r="H1543" s="4"/>
      <c r="I1543" s="4"/>
      <c r="J1543" s="4"/>
    </row>
    <row r="1544" spans="1:10" x14ac:dyDescent="0.2">
      <c r="A1544" s="4"/>
      <c r="B1544" s="4"/>
      <c r="C1544" s="4"/>
      <c r="D1544" s="4"/>
      <c r="E1544" s="4"/>
      <c r="F1544" s="4"/>
      <c r="G1544" s="4"/>
      <c r="H1544" s="4"/>
      <c r="I1544" s="4"/>
      <c r="J1544" s="4"/>
    </row>
    <row r="1545" spans="1:10" x14ac:dyDescent="0.2">
      <c r="A1545" s="4"/>
      <c r="B1545" s="4"/>
      <c r="C1545" s="4"/>
      <c r="D1545" s="4"/>
      <c r="E1545" s="4"/>
      <c r="F1545" s="4"/>
      <c r="G1545" s="4"/>
      <c r="H1545" s="4"/>
      <c r="I1545" s="4"/>
      <c r="J1545" s="4"/>
    </row>
    <row r="1546" spans="1:10" x14ac:dyDescent="0.2">
      <c r="A1546" s="4"/>
      <c r="B1546" s="4"/>
      <c r="C1546" s="4"/>
      <c r="D1546" s="4"/>
      <c r="E1546" s="4"/>
      <c r="F1546" s="4"/>
      <c r="G1546" s="4"/>
      <c r="H1546" s="4"/>
      <c r="I1546" s="4"/>
      <c r="J1546" s="4"/>
    </row>
    <row r="1547" spans="1:10" x14ac:dyDescent="0.2">
      <c r="A1547" s="4"/>
      <c r="B1547" s="4"/>
      <c r="C1547" s="4"/>
      <c r="D1547" s="4"/>
      <c r="E1547" s="4"/>
      <c r="F1547" s="4"/>
      <c r="G1547" s="4"/>
      <c r="H1547" s="4"/>
      <c r="I1547" s="4"/>
      <c r="J1547" s="4"/>
    </row>
    <row r="1548" spans="1:10" x14ac:dyDescent="0.2">
      <c r="A1548" s="4"/>
      <c r="B1548" s="4"/>
      <c r="C1548" s="4"/>
      <c r="D1548" s="4"/>
      <c r="E1548" s="4"/>
      <c r="F1548" s="4"/>
      <c r="G1548" s="4"/>
      <c r="H1548" s="4"/>
      <c r="I1548" s="4"/>
      <c r="J1548" s="4"/>
    </row>
    <row r="1549" spans="1:10" x14ac:dyDescent="0.2">
      <c r="A1549" s="4"/>
      <c r="B1549" s="4"/>
      <c r="C1549" s="4"/>
      <c r="D1549" s="4"/>
      <c r="E1549" s="4"/>
      <c r="F1549" s="4"/>
      <c r="G1549" s="4"/>
      <c r="H1549" s="4"/>
      <c r="I1549" s="4"/>
      <c r="J1549" s="4"/>
    </row>
    <row r="1550" spans="1:10" x14ac:dyDescent="0.2">
      <c r="A1550" s="4"/>
      <c r="B1550" s="4"/>
      <c r="C1550" s="4"/>
      <c r="D1550" s="4"/>
      <c r="E1550" s="4"/>
      <c r="F1550" s="4"/>
      <c r="G1550" s="4"/>
      <c r="H1550" s="4"/>
      <c r="I1550" s="4"/>
      <c r="J1550" s="4"/>
    </row>
    <row r="1551" spans="1:10" x14ac:dyDescent="0.2">
      <c r="A1551" s="4"/>
      <c r="B1551" s="4"/>
      <c r="C1551" s="4"/>
      <c r="D1551" s="4"/>
      <c r="E1551" s="4"/>
      <c r="F1551" s="4"/>
      <c r="G1551" s="4"/>
      <c r="H1551" s="4"/>
      <c r="I1551" s="4"/>
      <c r="J1551" s="4"/>
    </row>
    <row r="1552" spans="1:10" x14ac:dyDescent="0.2">
      <c r="A1552" s="4"/>
      <c r="B1552" s="4"/>
      <c r="C1552" s="4"/>
      <c r="D1552" s="4"/>
      <c r="E1552" s="4"/>
      <c r="F1552" s="4"/>
      <c r="G1552" s="4"/>
      <c r="H1552" s="4"/>
      <c r="I1552" s="4"/>
      <c r="J1552" s="4"/>
    </row>
    <row r="1553" spans="1:10" x14ac:dyDescent="0.2">
      <c r="A1553" s="4"/>
      <c r="B1553" s="4"/>
      <c r="C1553" s="4"/>
      <c r="D1553" s="4"/>
      <c r="E1553" s="4"/>
      <c r="F1553" s="4"/>
      <c r="G1553" s="4"/>
      <c r="H1553" s="4"/>
      <c r="I1553" s="4"/>
      <c r="J1553" s="4"/>
    </row>
    <row r="1554" spans="1:10" x14ac:dyDescent="0.2">
      <c r="A1554" s="4"/>
      <c r="B1554" s="4"/>
      <c r="C1554" s="4"/>
      <c r="D1554" s="4"/>
      <c r="E1554" s="4"/>
      <c r="F1554" s="4"/>
      <c r="G1554" s="4"/>
      <c r="H1554" s="4"/>
      <c r="I1554" s="4"/>
      <c r="J1554" s="4"/>
    </row>
    <row r="1555" spans="1:10" x14ac:dyDescent="0.2">
      <c r="A1555" s="4"/>
      <c r="B1555" s="4"/>
      <c r="C1555" s="4"/>
      <c r="D1555" s="4"/>
      <c r="E1555" s="4"/>
      <c r="F1555" s="4"/>
      <c r="G1555" s="4"/>
      <c r="H1555" s="4"/>
      <c r="I1555" s="4"/>
      <c r="J1555" s="4"/>
    </row>
    <row r="1556" spans="1:10" x14ac:dyDescent="0.2">
      <c r="A1556" s="4"/>
      <c r="B1556" s="4"/>
      <c r="C1556" s="4"/>
      <c r="D1556" s="4"/>
      <c r="E1556" s="4"/>
      <c r="F1556" s="4"/>
      <c r="G1556" s="4"/>
      <c r="H1556" s="4"/>
      <c r="I1556" s="4"/>
      <c r="J1556" s="4"/>
    </row>
    <row r="1557" spans="1:10" x14ac:dyDescent="0.2">
      <c r="A1557" s="4"/>
      <c r="B1557" s="4"/>
      <c r="C1557" s="4"/>
      <c r="D1557" s="4"/>
      <c r="E1557" s="4"/>
      <c r="F1557" s="4"/>
      <c r="G1557" s="4"/>
      <c r="H1557" s="4"/>
      <c r="I1557" s="4"/>
      <c r="J1557" s="4"/>
    </row>
    <row r="1558" spans="1:10" x14ac:dyDescent="0.2">
      <c r="A1558" s="4"/>
      <c r="B1558" s="4"/>
      <c r="C1558" s="4"/>
      <c r="D1558" s="4"/>
      <c r="E1558" s="4"/>
      <c r="F1558" s="4"/>
      <c r="G1558" s="4"/>
      <c r="H1558" s="4"/>
      <c r="I1558" s="4"/>
      <c r="J1558" s="4"/>
    </row>
    <row r="1559" spans="1:10" x14ac:dyDescent="0.2">
      <c r="A1559" s="4"/>
      <c r="B1559" s="4"/>
      <c r="C1559" s="4"/>
      <c r="D1559" s="4"/>
      <c r="E1559" s="4"/>
      <c r="F1559" s="4"/>
      <c r="G1559" s="4"/>
      <c r="H1559" s="4"/>
      <c r="I1559" s="4"/>
      <c r="J1559" s="4"/>
    </row>
    <row r="1560" spans="1:10" x14ac:dyDescent="0.2">
      <c r="A1560" s="4"/>
      <c r="B1560" s="4"/>
      <c r="C1560" s="4"/>
      <c r="D1560" s="4"/>
      <c r="E1560" s="4"/>
      <c r="F1560" s="4"/>
      <c r="G1560" s="4"/>
      <c r="H1560" s="4"/>
      <c r="I1560" s="4"/>
      <c r="J1560" s="4"/>
    </row>
    <row r="1561" spans="1:10" x14ac:dyDescent="0.2">
      <c r="A1561" s="4"/>
      <c r="B1561" s="4"/>
      <c r="C1561" s="4"/>
      <c r="D1561" s="4"/>
      <c r="E1561" s="4"/>
      <c r="F1561" s="4"/>
      <c r="G1561" s="4"/>
      <c r="H1561" s="4"/>
      <c r="I1561" s="4"/>
      <c r="J1561" s="4"/>
    </row>
    <row r="1562" spans="1:10" x14ac:dyDescent="0.2">
      <c r="A1562" s="4"/>
      <c r="B1562" s="4"/>
      <c r="C1562" s="4"/>
      <c r="D1562" s="4"/>
      <c r="E1562" s="4"/>
      <c r="F1562" s="4"/>
      <c r="G1562" s="4"/>
      <c r="H1562" s="4"/>
      <c r="I1562" s="4"/>
      <c r="J1562" s="4"/>
    </row>
    <row r="1563" spans="1:10" x14ac:dyDescent="0.2">
      <c r="A1563" s="4"/>
      <c r="B1563" s="4"/>
      <c r="C1563" s="4"/>
      <c r="D1563" s="4"/>
      <c r="E1563" s="4"/>
      <c r="F1563" s="4"/>
      <c r="G1563" s="4"/>
      <c r="H1563" s="4"/>
      <c r="I1563" s="4"/>
      <c r="J1563" s="4"/>
    </row>
    <row r="1564" spans="1:10" x14ac:dyDescent="0.2">
      <c r="A1564" s="4"/>
      <c r="B1564" s="4"/>
      <c r="C1564" s="4"/>
      <c r="D1564" s="4"/>
      <c r="E1564" s="4"/>
      <c r="F1564" s="4"/>
      <c r="G1564" s="4"/>
      <c r="H1564" s="4"/>
      <c r="I1564" s="4"/>
      <c r="J1564" s="4"/>
    </row>
    <row r="1565" spans="1:10" x14ac:dyDescent="0.2">
      <c r="A1565" s="4"/>
      <c r="B1565" s="4"/>
      <c r="C1565" s="4"/>
      <c r="D1565" s="4"/>
      <c r="E1565" s="4"/>
      <c r="F1565" s="4"/>
      <c r="G1565" s="4"/>
      <c r="H1565" s="4"/>
      <c r="I1565" s="4"/>
      <c r="J1565" s="4"/>
    </row>
    <row r="1566" spans="1:10" x14ac:dyDescent="0.2">
      <c r="A1566" s="4"/>
      <c r="B1566" s="4"/>
      <c r="C1566" s="4"/>
      <c r="D1566" s="4"/>
      <c r="E1566" s="4"/>
      <c r="F1566" s="4"/>
      <c r="G1566" s="4"/>
      <c r="H1566" s="4"/>
      <c r="I1566" s="4"/>
      <c r="J1566" s="4"/>
    </row>
    <row r="1567" spans="1:10" x14ac:dyDescent="0.2">
      <c r="A1567" s="4"/>
      <c r="B1567" s="4"/>
      <c r="C1567" s="4"/>
      <c r="D1567" s="4"/>
      <c r="E1567" s="4"/>
      <c r="F1567" s="4"/>
      <c r="G1567" s="4"/>
      <c r="H1567" s="4"/>
      <c r="I1567" s="4"/>
      <c r="J1567" s="4"/>
    </row>
    <row r="1568" spans="1:10" x14ac:dyDescent="0.2">
      <c r="A1568" s="4"/>
      <c r="B1568" s="4"/>
      <c r="C1568" s="4"/>
      <c r="D1568" s="4"/>
      <c r="E1568" s="4"/>
      <c r="F1568" s="4"/>
      <c r="G1568" s="4"/>
      <c r="H1568" s="4"/>
      <c r="I1568" s="4"/>
      <c r="J1568" s="4"/>
    </row>
    <row r="1569" spans="1:10" x14ac:dyDescent="0.2">
      <c r="A1569" s="4"/>
      <c r="B1569" s="4"/>
      <c r="C1569" s="4"/>
      <c r="D1569" s="4"/>
      <c r="E1569" s="4"/>
      <c r="F1569" s="4"/>
      <c r="G1569" s="4"/>
      <c r="H1569" s="4"/>
      <c r="I1569" s="4"/>
      <c r="J1569" s="4"/>
    </row>
    <row r="1570" spans="1:10" x14ac:dyDescent="0.2">
      <c r="A1570" s="4"/>
      <c r="B1570" s="4"/>
      <c r="C1570" s="4"/>
      <c r="D1570" s="4"/>
      <c r="E1570" s="4"/>
      <c r="F1570" s="4"/>
      <c r="G1570" s="4"/>
      <c r="H1570" s="4"/>
      <c r="I1570" s="4"/>
      <c r="J1570" s="4"/>
    </row>
    <row r="1571" spans="1:10" x14ac:dyDescent="0.2">
      <c r="A1571" s="4"/>
      <c r="B1571" s="4"/>
      <c r="C1571" s="4"/>
      <c r="D1571" s="4"/>
      <c r="E1571" s="4"/>
      <c r="F1571" s="4"/>
      <c r="G1571" s="4"/>
      <c r="H1571" s="4"/>
      <c r="I1571" s="4"/>
      <c r="J1571" s="4"/>
    </row>
    <row r="1572" spans="1:10" x14ac:dyDescent="0.2">
      <c r="A1572" s="4"/>
      <c r="B1572" s="4"/>
      <c r="C1572" s="4"/>
      <c r="D1572" s="4"/>
      <c r="E1572" s="4"/>
      <c r="F1572" s="4"/>
      <c r="G1572" s="4"/>
      <c r="H1572" s="4"/>
      <c r="I1572" s="4"/>
      <c r="J1572" s="4"/>
    </row>
    <row r="1573" spans="1:10" x14ac:dyDescent="0.2">
      <c r="A1573" s="4"/>
      <c r="B1573" s="4"/>
      <c r="C1573" s="4"/>
      <c r="D1573" s="4"/>
      <c r="E1573" s="4"/>
      <c r="F1573" s="4"/>
      <c r="G1573" s="4"/>
      <c r="H1573" s="4"/>
      <c r="I1573" s="4"/>
      <c r="J1573" s="4"/>
    </row>
    <row r="1574" spans="1:10" x14ac:dyDescent="0.2">
      <c r="A1574" s="4"/>
      <c r="B1574" s="4"/>
      <c r="C1574" s="4"/>
      <c r="D1574" s="4"/>
      <c r="E1574" s="4"/>
      <c r="F1574" s="4"/>
      <c r="G1574" s="4"/>
      <c r="H1574" s="4"/>
      <c r="I1574" s="4"/>
      <c r="J1574" s="4"/>
    </row>
    <row r="1575" spans="1:10" x14ac:dyDescent="0.2">
      <c r="A1575" s="4"/>
      <c r="B1575" s="4"/>
      <c r="C1575" s="4"/>
      <c r="D1575" s="4"/>
      <c r="E1575" s="4"/>
      <c r="F1575" s="4"/>
      <c r="G1575" s="4"/>
      <c r="H1575" s="4"/>
      <c r="I1575" s="4"/>
      <c r="J1575" s="4"/>
    </row>
    <row r="1576" spans="1:10" x14ac:dyDescent="0.2">
      <c r="A1576" s="4"/>
      <c r="B1576" s="4"/>
      <c r="C1576" s="4"/>
      <c r="D1576" s="4"/>
      <c r="E1576" s="4"/>
      <c r="F1576" s="4"/>
      <c r="G1576" s="4"/>
      <c r="H1576" s="4"/>
      <c r="I1576" s="4"/>
      <c r="J1576" s="4"/>
    </row>
    <row r="1577" spans="1:10" x14ac:dyDescent="0.2">
      <c r="A1577" s="4"/>
      <c r="B1577" s="4"/>
      <c r="C1577" s="4"/>
      <c r="D1577" s="4"/>
      <c r="E1577" s="4"/>
      <c r="F1577" s="4"/>
      <c r="G1577" s="4"/>
      <c r="H1577" s="4"/>
      <c r="I1577" s="4"/>
      <c r="J1577" s="4"/>
    </row>
    <row r="1578" spans="1:10" x14ac:dyDescent="0.2">
      <c r="A1578" s="4"/>
      <c r="B1578" s="4"/>
      <c r="C1578" s="4"/>
      <c r="D1578" s="4"/>
      <c r="E1578" s="4"/>
      <c r="F1578" s="4"/>
      <c r="G1578" s="4"/>
      <c r="H1578" s="4"/>
      <c r="I1578" s="4"/>
      <c r="J1578" s="4"/>
    </row>
    <row r="1579" spans="1:10" x14ac:dyDescent="0.2">
      <c r="A1579" s="4"/>
      <c r="B1579" s="4"/>
      <c r="C1579" s="4"/>
      <c r="D1579" s="4"/>
      <c r="E1579" s="4"/>
      <c r="F1579" s="4"/>
      <c r="G1579" s="4"/>
      <c r="H1579" s="4"/>
      <c r="I1579" s="4"/>
      <c r="J1579" s="4"/>
    </row>
    <row r="1580" spans="1:10" x14ac:dyDescent="0.2">
      <c r="A1580" s="4"/>
      <c r="B1580" s="4"/>
      <c r="C1580" s="4"/>
      <c r="D1580" s="4"/>
      <c r="E1580" s="4"/>
      <c r="F1580" s="4"/>
      <c r="G1580" s="4"/>
      <c r="H1580" s="4"/>
      <c r="I1580" s="4"/>
      <c r="J1580" s="4"/>
    </row>
    <row r="1581" spans="1:10" x14ac:dyDescent="0.2">
      <c r="A1581" s="4"/>
      <c r="B1581" s="4"/>
      <c r="C1581" s="4"/>
      <c r="D1581" s="4"/>
      <c r="E1581" s="4"/>
      <c r="F1581" s="4"/>
      <c r="G1581" s="4"/>
      <c r="H1581" s="4"/>
      <c r="I1581" s="4"/>
      <c r="J1581" s="4"/>
    </row>
    <row r="1582" spans="1:10" x14ac:dyDescent="0.2">
      <c r="A1582" s="4"/>
      <c r="B1582" s="4"/>
      <c r="C1582" s="4"/>
      <c r="D1582" s="4"/>
      <c r="E1582" s="4"/>
      <c r="F1582" s="4"/>
      <c r="G1582" s="4"/>
      <c r="H1582" s="4"/>
      <c r="I1582" s="4"/>
      <c r="J1582" s="4"/>
    </row>
    <row r="1583" spans="1:10" x14ac:dyDescent="0.2">
      <c r="A1583" s="4"/>
      <c r="B1583" s="4"/>
      <c r="C1583" s="4"/>
      <c r="D1583" s="4"/>
      <c r="E1583" s="4"/>
      <c r="F1583" s="4"/>
      <c r="G1583" s="4"/>
      <c r="H1583" s="4"/>
      <c r="I1583" s="4"/>
      <c r="J1583" s="4"/>
    </row>
    <row r="1584" spans="1:10" x14ac:dyDescent="0.2">
      <c r="A1584" s="4"/>
      <c r="B1584" s="4"/>
      <c r="C1584" s="4"/>
      <c r="D1584" s="4"/>
      <c r="E1584" s="4"/>
      <c r="F1584" s="4"/>
      <c r="G1584" s="4"/>
      <c r="H1584" s="4"/>
      <c r="I1584" s="4"/>
      <c r="J1584" s="4"/>
    </row>
    <row r="1585" spans="1:10" x14ac:dyDescent="0.2">
      <c r="A1585" s="4"/>
      <c r="B1585" s="4"/>
      <c r="C1585" s="4"/>
      <c r="D1585" s="4"/>
      <c r="E1585" s="4"/>
      <c r="F1585" s="4"/>
      <c r="G1585" s="4"/>
      <c r="H1585" s="4"/>
      <c r="I1585" s="4"/>
      <c r="J1585" s="4"/>
    </row>
    <row r="1586" spans="1:10" x14ac:dyDescent="0.2">
      <c r="A1586" s="4"/>
      <c r="B1586" s="4"/>
      <c r="C1586" s="4"/>
      <c r="D1586" s="4"/>
      <c r="E1586" s="4"/>
      <c r="F1586" s="4"/>
      <c r="G1586" s="4"/>
      <c r="H1586" s="4"/>
      <c r="I1586" s="4"/>
      <c r="J1586" s="4"/>
    </row>
    <row r="1587" spans="1:10" x14ac:dyDescent="0.2">
      <c r="A1587" s="4"/>
      <c r="B1587" s="4"/>
      <c r="C1587" s="4"/>
      <c r="D1587" s="4"/>
      <c r="E1587" s="4"/>
      <c r="F1587" s="4"/>
      <c r="G1587" s="4"/>
      <c r="H1587" s="4"/>
      <c r="I1587" s="4"/>
      <c r="J1587" s="4"/>
    </row>
    <row r="1588" spans="1:10" x14ac:dyDescent="0.2">
      <c r="A1588" s="4"/>
      <c r="B1588" s="4"/>
      <c r="C1588" s="4"/>
      <c r="D1588" s="4"/>
      <c r="E1588" s="4"/>
      <c r="F1588" s="4"/>
      <c r="G1588" s="4"/>
      <c r="H1588" s="4"/>
      <c r="I1588" s="4"/>
      <c r="J1588" s="4"/>
    </row>
    <row r="1589" spans="1:10" x14ac:dyDescent="0.2">
      <c r="A1589" s="4"/>
      <c r="B1589" s="4"/>
      <c r="C1589" s="4"/>
      <c r="D1589" s="4"/>
      <c r="E1589" s="4"/>
      <c r="F1589" s="4"/>
      <c r="G1589" s="4"/>
      <c r="H1589" s="4"/>
      <c r="I1589" s="4"/>
      <c r="J1589" s="4"/>
    </row>
    <row r="1590" spans="1:10" x14ac:dyDescent="0.2">
      <c r="A1590" s="4"/>
      <c r="B1590" s="4"/>
      <c r="C1590" s="4"/>
      <c r="D1590" s="4"/>
      <c r="E1590" s="4"/>
      <c r="F1590" s="4"/>
      <c r="G1590" s="4"/>
      <c r="H1590" s="4"/>
      <c r="I1590" s="4"/>
      <c r="J1590" s="4"/>
    </row>
    <row r="1591" spans="1:10" x14ac:dyDescent="0.2">
      <c r="A1591" s="4"/>
      <c r="B1591" s="4"/>
      <c r="C1591" s="4"/>
      <c r="D1591" s="4"/>
      <c r="E1591" s="4"/>
      <c r="F1591" s="4"/>
      <c r="G1591" s="4"/>
      <c r="H1591" s="4"/>
      <c r="I1591" s="4"/>
      <c r="J1591" s="4"/>
    </row>
    <row r="1592" spans="1:10" x14ac:dyDescent="0.2">
      <c r="A1592" s="4"/>
      <c r="B1592" s="4"/>
      <c r="C1592" s="4"/>
      <c r="D1592" s="4"/>
      <c r="E1592" s="4"/>
      <c r="F1592" s="4"/>
      <c r="G1592" s="4"/>
      <c r="H1592" s="4"/>
      <c r="I1592" s="4"/>
      <c r="J1592" s="4"/>
    </row>
    <row r="1593" spans="1:10" x14ac:dyDescent="0.2">
      <c r="A1593" s="4"/>
      <c r="B1593" s="4"/>
      <c r="C1593" s="4"/>
      <c r="D1593" s="4"/>
      <c r="E1593" s="4"/>
      <c r="F1593" s="4"/>
      <c r="G1593" s="4"/>
      <c r="H1593" s="4"/>
      <c r="I1593" s="4"/>
      <c r="J1593" s="4"/>
    </row>
    <row r="1594" spans="1:10" x14ac:dyDescent="0.2">
      <c r="A1594" s="4"/>
      <c r="B1594" s="4"/>
      <c r="C1594" s="4"/>
      <c r="D1594" s="4"/>
      <c r="E1594" s="4"/>
      <c r="F1594" s="4"/>
      <c r="G1594" s="4"/>
      <c r="H1594" s="4"/>
      <c r="I1594" s="4"/>
      <c r="J1594" s="4"/>
    </row>
    <row r="1595" spans="1:10" x14ac:dyDescent="0.2">
      <c r="A1595" s="4"/>
      <c r="B1595" s="4"/>
      <c r="C1595" s="4"/>
      <c r="D1595" s="4"/>
      <c r="E1595" s="4"/>
      <c r="F1595" s="4"/>
      <c r="G1595" s="4"/>
      <c r="H1595" s="4"/>
      <c r="I1595" s="4"/>
      <c r="J1595" s="4"/>
    </row>
    <row r="1596" spans="1:10" x14ac:dyDescent="0.2">
      <c r="A1596" s="4"/>
      <c r="B1596" s="4"/>
      <c r="C1596" s="4"/>
      <c r="D1596" s="4"/>
      <c r="E1596" s="4"/>
      <c r="F1596" s="4"/>
      <c r="G1596" s="4"/>
      <c r="H1596" s="4"/>
      <c r="I1596" s="4"/>
      <c r="J1596" s="4"/>
    </row>
    <row r="1597" spans="1:10" x14ac:dyDescent="0.2">
      <c r="A1597" s="4"/>
      <c r="B1597" s="4"/>
      <c r="C1597" s="4"/>
      <c r="D1597" s="4"/>
      <c r="E1597" s="4"/>
      <c r="F1597" s="4"/>
      <c r="G1597" s="4"/>
      <c r="H1597" s="4"/>
      <c r="I1597" s="4"/>
      <c r="J1597" s="4"/>
    </row>
    <row r="1598" spans="1:10" x14ac:dyDescent="0.2">
      <c r="A1598" s="4"/>
      <c r="B1598" s="4"/>
      <c r="C1598" s="4"/>
      <c r="D1598" s="4"/>
      <c r="E1598" s="4"/>
      <c r="F1598" s="4"/>
      <c r="G1598" s="4"/>
      <c r="H1598" s="4"/>
      <c r="I1598" s="4"/>
      <c r="J1598" s="4"/>
    </row>
    <row r="1599" spans="1:10" x14ac:dyDescent="0.2">
      <c r="A1599" s="4"/>
      <c r="B1599" s="4"/>
      <c r="C1599" s="4"/>
      <c r="D1599" s="4"/>
      <c r="E1599" s="4"/>
      <c r="F1599" s="4"/>
      <c r="G1599" s="4"/>
      <c r="H1599" s="4"/>
      <c r="I1599" s="4"/>
      <c r="J1599" s="4"/>
    </row>
    <row r="1600" spans="1:10" x14ac:dyDescent="0.2">
      <c r="A1600" s="4"/>
      <c r="B1600" s="4"/>
      <c r="C1600" s="4"/>
      <c r="D1600" s="4"/>
      <c r="E1600" s="4"/>
      <c r="F1600" s="4"/>
      <c r="G1600" s="4"/>
      <c r="H1600" s="4"/>
      <c r="I1600" s="4"/>
      <c r="J1600" s="4"/>
    </row>
    <row r="1601" spans="1:10" x14ac:dyDescent="0.2">
      <c r="A1601" s="4"/>
      <c r="B1601" s="4"/>
      <c r="C1601" s="4"/>
      <c r="D1601" s="4"/>
      <c r="E1601" s="4"/>
      <c r="F1601" s="4"/>
      <c r="G1601" s="4"/>
      <c r="H1601" s="4"/>
      <c r="I1601" s="4"/>
      <c r="J1601" s="4"/>
    </row>
    <row r="1602" spans="1:10" x14ac:dyDescent="0.2">
      <c r="A1602" s="4"/>
      <c r="B1602" s="4"/>
      <c r="C1602" s="4"/>
      <c r="D1602" s="4"/>
      <c r="E1602" s="4"/>
      <c r="F1602" s="4"/>
      <c r="G1602" s="4"/>
      <c r="H1602" s="4"/>
      <c r="I1602" s="4"/>
      <c r="J1602" s="4"/>
    </row>
    <row r="1603" spans="1:10" x14ac:dyDescent="0.2">
      <c r="A1603" s="4"/>
      <c r="B1603" s="4"/>
      <c r="C1603" s="4"/>
      <c r="D1603" s="4"/>
      <c r="E1603" s="4"/>
      <c r="F1603" s="4"/>
      <c r="G1603" s="4"/>
      <c r="H1603" s="4"/>
      <c r="I1603" s="4"/>
      <c r="J1603" s="4"/>
    </row>
    <row r="1604" spans="1:10" x14ac:dyDescent="0.2">
      <c r="A1604" s="4"/>
      <c r="B1604" s="4"/>
      <c r="C1604" s="4"/>
      <c r="D1604" s="4"/>
      <c r="E1604" s="4"/>
      <c r="F1604" s="4"/>
      <c r="G1604" s="4"/>
      <c r="H1604" s="4"/>
      <c r="I1604" s="4"/>
      <c r="J1604" s="4"/>
    </row>
    <row r="1605" spans="1:10" x14ac:dyDescent="0.2">
      <c r="A1605" s="4"/>
      <c r="B1605" s="4"/>
      <c r="C1605" s="4"/>
      <c r="D1605" s="4"/>
      <c r="E1605" s="4"/>
      <c r="F1605" s="4"/>
      <c r="G1605" s="4"/>
      <c r="H1605" s="4"/>
      <c r="I1605" s="4"/>
      <c r="J1605" s="4"/>
    </row>
    <row r="1606" spans="1:10" x14ac:dyDescent="0.2">
      <c r="A1606" s="4"/>
      <c r="B1606" s="4"/>
      <c r="C1606" s="4"/>
      <c r="D1606" s="4"/>
      <c r="E1606" s="4"/>
      <c r="F1606" s="4"/>
      <c r="G1606" s="4"/>
      <c r="H1606" s="4"/>
      <c r="I1606" s="4"/>
      <c r="J1606" s="4"/>
    </row>
    <row r="1607" spans="1:10" x14ac:dyDescent="0.2">
      <c r="A1607" s="4"/>
      <c r="B1607" s="4"/>
      <c r="C1607" s="4"/>
      <c r="D1607" s="4"/>
      <c r="E1607" s="4"/>
      <c r="F1607" s="4"/>
      <c r="G1607" s="4"/>
      <c r="H1607" s="4"/>
      <c r="I1607" s="4"/>
      <c r="J1607" s="4"/>
    </row>
    <row r="1608" spans="1:10" x14ac:dyDescent="0.2">
      <c r="A1608" s="4"/>
      <c r="B1608" s="4"/>
      <c r="C1608" s="4"/>
      <c r="D1608" s="4"/>
      <c r="E1608" s="4"/>
      <c r="F1608" s="4"/>
      <c r="G1608" s="4"/>
      <c r="H1608" s="4"/>
      <c r="I1608" s="4"/>
      <c r="J1608" s="4"/>
    </row>
    <row r="1609" spans="1:10" x14ac:dyDescent="0.2">
      <c r="A1609" s="4"/>
      <c r="B1609" s="4"/>
      <c r="C1609" s="4"/>
      <c r="D1609" s="4"/>
      <c r="E1609" s="4"/>
      <c r="F1609" s="4"/>
      <c r="G1609" s="4"/>
      <c r="H1609" s="4"/>
      <c r="I1609" s="4"/>
      <c r="J1609" s="4"/>
    </row>
    <row r="1610" spans="1:10" x14ac:dyDescent="0.2">
      <c r="A1610" s="4"/>
      <c r="B1610" s="4"/>
      <c r="C1610" s="4"/>
      <c r="D1610" s="4"/>
      <c r="E1610" s="4"/>
      <c r="F1610" s="4"/>
      <c r="G1610" s="4"/>
      <c r="H1610" s="4"/>
      <c r="I1610" s="4"/>
      <c r="J1610" s="4"/>
    </row>
    <row r="1611" spans="1:10" x14ac:dyDescent="0.2">
      <c r="A1611" s="4"/>
      <c r="B1611" s="4"/>
      <c r="C1611" s="4"/>
      <c r="D1611" s="4"/>
      <c r="E1611" s="4"/>
      <c r="F1611" s="4"/>
      <c r="G1611" s="4"/>
      <c r="H1611" s="4"/>
      <c r="I1611" s="4"/>
      <c r="J1611" s="4"/>
    </row>
    <row r="1612" spans="1:10" x14ac:dyDescent="0.2">
      <c r="A1612" s="4"/>
      <c r="B1612" s="4"/>
      <c r="C1612" s="4"/>
      <c r="D1612" s="4"/>
      <c r="E1612" s="4"/>
      <c r="F1612" s="4"/>
      <c r="G1612" s="4"/>
      <c r="H1612" s="4"/>
      <c r="I1612" s="4"/>
      <c r="J1612" s="4"/>
    </row>
    <row r="1613" spans="1:10" x14ac:dyDescent="0.2">
      <c r="A1613" s="4"/>
      <c r="B1613" s="4"/>
      <c r="C1613" s="4"/>
      <c r="D1613" s="4"/>
      <c r="E1613" s="4"/>
      <c r="F1613" s="4"/>
      <c r="G1613" s="4"/>
      <c r="H1613" s="4"/>
      <c r="I1613" s="4"/>
      <c r="J1613" s="4"/>
    </row>
    <row r="1614" spans="1:10" x14ac:dyDescent="0.2">
      <c r="A1614" s="4"/>
      <c r="B1614" s="4"/>
      <c r="C1614" s="4"/>
      <c r="D1614" s="4"/>
      <c r="E1614" s="4"/>
      <c r="F1614" s="4"/>
      <c r="G1614" s="4"/>
      <c r="H1614" s="4"/>
      <c r="I1614" s="4"/>
      <c r="J1614" s="4"/>
    </row>
    <row r="1615" spans="1:10" x14ac:dyDescent="0.2">
      <c r="A1615" s="4"/>
      <c r="B1615" s="4"/>
      <c r="C1615" s="4"/>
      <c r="D1615" s="4"/>
      <c r="E1615" s="4"/>
      <c r="F1615" s="4"/>
      <c r="G1615" s="4"/>
      <c r="H1615" s="4"/>
      <c r="I1615" s="4"/>
      <c r="J1615" s="4"/>
    </row>
    <row r="1616" spans="1:10" x14ac:dyDescent="0.2">
      <c r="A1616" s="4"/>
      <c r="B1616" s="4"/>
      <c r="C1616" s="4"/>
      <c r="D1616" s="4"/>
      <c r="E1616" s="4"/>
      <c r="F1616" s="4"/>
      <c r="G1616" s="4"/>
      <c r="H1616" s="4"/>
      <c r="I1616" s="4"/>
      <c r="J1616" s="4"/>
    </row>
    <row r="1617" spans="1:10" x14ac:dyDescent="0.2">
      <c r="A1617" s="4"/>
      <c r="B1617" s="4"/>
      <c r="C1617" s="4"/>
      <c r="D1617" s="4"/>
      <c r="E1617" s="4"/>
      <c r="F1617" s="4"/>
      <c r="G1617" s="4"/>
      <c r="H1617" s="4"/>
      <c r="I1617" s="4"/>
      <c r="J1617" s="4"/>
    </row>
    <row r="1618" spans="1:10" x14ac:dyDescent="0.2">
      <c r="A1618" s="4"/>
      <c r="B1618" s="4"/>
      <c r="C1618" s="4"/>
      <c r="D1618" s="4"/>
      <c r="E1618" s="4"/>
      <c r="F1618" s="4"/>
      <c r="G1618" s="4"/>
      <c r="H1618" s="4"/>
      <c r="I1618" s="4"/>
      <c r="J1618" s="4"/>
    </row>
    <row r="1619" spans="1:10" x14ac:dyDescent="0.2">
      <c r="A1619" s="4"/>
      <c r="B1619" s="4"/>
      <c r="C1619" s="4"/>
      <c r="D1619" s="4"/>
      <c r="E1619" s="4"/>
      <c r="F1619" s="4"/>
      <c r="G1619" s="4"/>
      <c r="H1619" s="4"/>
      <c r="I1619" s="4"/>
      <c r="J1619" s="4"/>
    </row>
    <row r="1620" spans="1:10" x14ac:dyDescent="0.2">
      <c r="A1620" s="4"/>
      <c r="B1620" s="4"/>
      <c r="C1620" s="4"/>
      <c r="D1620" s="4"/>
      <c r="E1620" s="4"/>
      <c r="F1620" s="4"/>
      <c r="G1620" s="4"/>
      <c r="H1620" s="4"/>
      <c r="I1620" s="4"/>
      <c r="J1620" s="4"/>
    </row>
    <row r="1621" spans="1:10" x14ac:dyDescent="0.2">
      <c r="A1621" s="4"/>
      <c r="B1621" s="4"/>
      <c r="C1621" s="4"/>
      <c r="D1621" s="4"/>
      <c r="E1621" s="4"/>
      <c r="F1621" s="4"/>
      <c r="G1621" s="4"/>
      <c r="H1621" s="4"/>
      <c r="I1621" s="4"/>
      <c r="J1621" s="4"/>
    </row>
    <row r="1622" spans="1:10" x14ac:dyDescent="0.2">
      <c r="A1622" s="4"/>
      <c r="B1622" s="4"/>
      <c r="C1622" s="4"/>
      <c r="D1622" s="4"/>
      <c r="E1622" s="4"/>
      <c r="F1622" s="4"/>
      <c r="G1622" s="4"/>
      <c r="H1622" s="4"/>
      <c r="I1622" s="4"/>
      <c r="J1622" s="4"/>
    </row>
    <row r="1623" spans="1:10" x14ac:dyDescent="0.2">
      <c r="A1623" s="4"/>
      <c r="B1623" s="4"/>
      <c r="C1623" s="4"/>
      <c r="D1623" s="4"/>
      <c r="E1623" s="4"/>
      <c r="F1623" s="4"/>
      <c r="G1623" s="4"/>
      <c r="H1623" s="4"/>
      <c r="I1623" s="4"/>
      <c r="J1623" s="4"/>
    </row>
    <row r="1624" spans="1:10" x14ac:dyDescent="0.2">
      <c r="A1624" s="4"/>
      <c r="B1624" s="4"/>
      <c r="C1624" s="4"/>
      <c r="D1624" s="4"/>
      <c r="E1624" s="4"/>
      <c r="F1624" s="4"/>
      <c r="G1624" s="4"/>
      <c r="H1624" s="4"/>
      <c r="I1624" s="4"/>
      <c r="J1624" s="4"/>
    </row>
    <row r="1625" spans="1:10" x14ac:dyDescent="0.2">
      <c r="A1625" s="4"/>
      <c r="B1625" s="4"/>
      <c r="C1625" s="4"/>
      <c r="D1625" s="4"/>
      <c r="E1625" s="4"/>
      <c r="F1625" s="4"/>
      <c r="G1625" s="4"/>
      <c r="H1625" s="4"/>
      <c r="I1625" s="4"/>
      <c r="J1625" s="4"/>
    </row>
    <row r="1626" spans="1:10" x14ac:dyDescent="0.2">
      <c r="A1626" s="4"/>
      <c r="B1626" s="4"/>
      <c r="C1626" s="4"/>
      <c r="D1626" s="4"/>
      <c r="E1626" s="4"/>
      <c r="F1626" s="4"/>
      <c r="G1626" s="4"/>
      <c r="H1626" s="4"/>
      <c r="I1626" s="4"/>
      <c r="J1626" s="4"/>
    </row>
    <row r="1627" spans="1:10" x14ac:dyDescent="0.2">
      <c r="A1627" s="4"/>
      <c r="B1627" s="4"/>
      <c r="C1627" s="4"/>
      <c r="D1627" s="4"/>
      <c r="E1627" s="4"/>
      <c r="F1627" s="4"/>
      <c r="G1627" s="4"/>
      <c r="H1627" s="4"/>
      <c r="I1627" s="4"/>
      <c r="J1627" s="4"/>
    </row>
    <row r="1628" spans="1:10" x14ac:dyDescent="0.2">
      <c r="A1628" s="4"/>
      <c r="B1628" s="4"/>
      <c r="C1628" s="4"/>
      <c r="D1628" s="4"/>
      <c r="E1628" s="4"/>
      <c r="F1628" s="4"/>
      <c r="G1628" s="4"/>
      <c r="H1628" s="4"/>
      <c r="I1628" s="4"/>
      <c r="J1628" s="4"/>
    </row>
    <row r="1629" spans="1:10" x14ac:dyDescent="0.2">
      <c r="A1629" s="4"/>
      <c r="B1629" s="4"/>
      <c r="C1629" s="4"/>
      <c r="D1629" s="4"/>
      <c r="E1629" s="4"/>
      <c r="F1629" s="4"/>
      <c r="G1629" s="4"/>
      <c r="H1629" s="4"/>
      <c r="I1629" s="4"/>
      <c r="J1629" s="4"/>
    </row>
    <row r="1630" spans="1:10" x14ac:dyDescent="0.2">
      <c r="A1630" s="4"/>
      <c r="B1630" s="4"/>
      <c r="C1630" s="4"/>
      <c r="D1630" s="4"/>
      <c r="E1630" s="4"/>
      <c r="F1630" s="4"/>
      <c r="G1630" s="4"/>
      <c r="H1630" s="4"/>
      <c r="I1630" s="4"/>
      <c r="J1630" s="4"/>
    </row>
    <row r="1631" spans="1:10" x14ac:dyDescent="0.2">
      <c r="A1631" s="4"/>
      <c r="B1631" s="4"/>
      <c r="C1631" s="4"/>
      <c r="D1631" s="4"/>
      <c r="E1631" s="4"/>
      <c r="F1631" s="4"/>
      <c r="G1631" s="4"/>
      <c r="H1631" s="4"/>
      <c r="I1631" s="4"/>
      <c r="J1631" s="4"/>
    </row>
    <row r="1632" spans="1:10" x14ac:dyDescent="0.2">
      <c r="A1632" s="4"/>
      <c r="B1632" s="4"/>
      <c r="C1632" s="4"/>
      <c r="D1632" s="4"/>
      <c r="E1632" s="4"/>
      <c r="F1632" s="4"/>
      <c r="G1632" s="4"/>
      <c r="H1632" s="4"/>
      <c r="I1632" s="4"/>
      <c r="J1632" s="4"/>
    </row>
    <row r="1633" spans="1:10" x14ac:dyDescent="0.2">
      <c r="A1633" s="4"/>
      <c r="B1633" s="4"/>
      <c r="C1633" s="4"/>
      <c r="D1633" s="4"/>
      <c r="E1633" s="4"/>
      <c r="F1633" s="4"/>
      <c r="G1633" s="4"/>
      <c r="H1633" s="4"/>
      <c r="I1633" s="4"/>
      <c r="J1633" s="4"/>
    </row>
    <row r="1634" spans="1:10" x14ac:dyDescent="0.2">
      <c r="A1634" s="4"/>
      <c r="B1634" s="4"/>
      <c r="C1634" s="4"/>
      <c r="D1634" s="4"/>
      <c r="E1634" s="4"/>
      <c r="F1634" s="4"/>
      <c r="G1634" s="4"/>
      <c r="H1634" s="4"/>
      <c r="I1634" s="4"/>
      <c r="J1634" s="4"/>
    </row>
    <row r="1635" spans="1:10" x14ac:dyDescent="0.2">
      <c r="A1635" s="4"/>
      <c r="B1635" s="4"/>
      <c r="C1635" s="4"/>
      <c r="D1635" s="4"/>
      <c r="E1635" s="4"/>
      <c r="F1635" s="4"/>
      <c r="G1635" s="4"/>
      <c r="H1635" s="4"/>
      <c r="I1635" s="4"/>
      <c r="J1635" s="4"/>
    </row>
    <row r="1636" spans="1:10" x14ac:dyDescent="0.2">
      <c r="A1636" s="4"/>
      <c r="B1636" s="4"/>
      <c r="C1636" s="4"/>
      <c r="D1636" s="4"/>
      <c r="E1636" s="4"/>
      <c r="F1636" s="4"/>
      <c r="G1636" s="4"/>
      <c r="H1636" s="4"/>
      <c r="I1636" s="4"/>
      <c r="J1636" s="4"/>
    </row>
    <row r="1637" spans="1:10" x14ac:dyDescent="0.2">
      <c r="A1637" s="4"/>
      <c r="B1637" s="4"/>
      <c r="C1637" s="4"/>
      <c r="D1637" s="4"/>
      <c r="E1637" s="4"/>
      <c r="F1637" s="4"/>
      <c r="G1637" s="4"/>
      <c r="H1637" s="4"/>
      <c r="I1637" s="4"/>
      <c r="J1637" s="4"/>
    </row>
    <row r="1638" spans="1:10" x14ac:dyDescent="0.2">
      <c r="A1638" s="4"/>
      <c r="B1638" s="4"/>
      <c r="C1638" s="4"/>
      <c r="D1638" s="4"/>
      <c r="E1638" s="4"/>
      <c r="F1638" s="4"/>
      <c r="G1638" s="4"/>
      <c r="H1638" s="4"/>
      <c r="I1638" s="4"/>
      <c r="J1638" s="4"/>
    </row>
    <row r="1639" spans="1:10" x14ac:dyDescent="0.2">
      <c r="A1639" s="4"/>
      <c r="B1639" s="4"/>
      <c r="C1639" s="4"/>
      <c r="D1639" s="4"/>
      <c r="E1639" s="4"/>
      <c r="F1639" s="4"/>
      <c r="G1639" s="4"/>
      <c r="H1639" s="4"/>
      <c r="I1639" s="4"/>
      <c r="J1639" s="4"/>
    </row>
    <row r="1640" spans="1:10" x14ac:dyDescent="0.2">
      <c r="A1640" s="4"/>
      <c r="B1640" s="4"/>
      <c r="C1640" s="4"/>
      <c r="D1640" s="4"/>
      <c r="E1640" s="4"/>
      <c r="F1640" s="4"/>
      <c r="G1640" s="4"/>
      <c r="H1640" s="4"/>
      <c r="I1640" s="4"/>
      <c r="J1640" s="4"/>
    </row>
    <row r="1641" spans="1:10" x14ac:dyDescent="0.2">
      <c r="A1641" s="4"/>
      <c r="B1641" s="4"/>
      <c r="C1641" s="4"/>
      <c r="D1641" s="4"/>
      <c r="E1641" s="4"/>
      <c r="F1641" s="4"/>
      <c r="G1641" s="4"/>
      <c r="H1641" s="4"/>
      <c r="I1641" s="4"/>
      <c r="J1641" s="4"/>
    </row>
    <row r="1642" spans="1:10" x14ac:dyDescent="0.2">
      <c r="A1642" s="4"/>
      <c r="B1642" s="4"/>
      <c r="C1642" s="4"/>
      <c r="D1642" s="4"/>
      <c r="E1642" s="4"/>
      <c r="F1642" s="4"/>
      <c r="G1642" s="4"/>
      <c r="H1642" s="4"/>
      <c r="I1642" s="4"/>
      <c r="J1642" s="4"/>
    </row>
    <row r="1643" spans="1:10" x14ac:dyDescent="0.2">
      <c r="A1643" s="4"/>
      <c r="B1643" s="4"/>
      <c r="C1643" s="4"/>
      <c r="D1643" s="4"/>
      <c r="E1643" s="4"/>
      <c r="F1643" s="4"/>
      <c r="G1643" s="4"/>
      <c r="H1643" s="4"/>
      <c r="I1643" s="4"/>
      <c r="J1643" s="4"/>
    </row>
    <row r="1644" spans="1:10" s="2" customFormat="1" x14ac:dyDescent="0.2">
      <c r="A1644" s="5"/>
      <c r="B1644" s="5"/>
      <c r="C1644" s="5"/>
      <c r="D1644" s="5"/>
      <c r="E1644" s="5"/>
      <c r="F1644" s="5"/>
      <c r="G1644" s="5"/>
      <c r="H1644" s="5"/>
      <c r="I1644" s="5"/>
      <c r="J1644" s="5"/>
    </row>
    <row r="1645" spans="1:10" x14ac:dyDescent="0.2">
      <c r="A1645" s="4"/>
      <c r="B1645" s="4"/>
      <c r="C1645" s="4"/>
      <c r="D1645" s="4"/>
      <c r="E1645" s="4"/>
      <c r="F1645" s="4"/>
      <c r="G1645" s="4"/>
      <c r="H1645" s="4"/>
      <c r="I1645" s="4"/>
      <c r="J1645" s="4"/>
    </row>
    <row r="1646" spans="1:10" x14ac:dyDescent="0.2">
      <c r="A1646" s="4"/>
      <c r="B1646" s="4"/>
      <c r="C1646" s="4"/>
      <c r="D1646" s="4"/>
      <c r="E1646" s="4"/>
      <c r="F1646" s="4"/>
      <c r="G1646" s="4"/>
      <c r="H1646" s="4"/>
      <c r="I1646" s="4"/>
      <c r="J1646" s="4"/>
    </row>
    <row r="1647" spans="1:10" x14ac:dyDescent="0.2">
      <c r="A1647" s="4"/>
      <c r="B1647" s="4"/>
      <c r="C1647" s="4"/>
      <c r="D1647" s="4"/>
      <c r="E1647" s="4"/>
      <c r="F1647" s="4"/>
      <c r="G1647" s="4"/>
      <c r="H1647" s="4"/>
      <c r="I1647" s="4"/>
      <c r="J1647" s="4"/>
    </row>
    <row r="1648" spans="1:10" x14ac:dyDescent="0.2">
      <c r="A1648" s="4"/>
      <c r="B1648" s="4"/>
      <c r="C1648" s="4"/>
      <c r="D1648" s="4"/>
      <c r="E1648" s="4"/>
      <c r="F1648" s="4"/>
      <c r="G1648" s="4"/>
      <c r="H1648" s="4"/>
      <c r="I1648" s="4"/>
      <c r="J1648" s="4"/>
    </row>
    <row r="1649" spans="1:10" x14ac:dyDescent="0.2">
      <c r="A1649" s="4"/>
      <c r="B1649" s="4"/>
      <c r="C1649" s="4"/>
      <c r="D1649" s="4"/>
      <c r="E1649" s="4"/>
      <c r="F1649" s="4"/>
      <c r="G1649" s="4"/>
      <c r="H1649" s="4"/>
      <c r="I1649" s="4"/>
      <c r="J1649" s="4"/>
    </row>
    <row r="1650" spans="1:10" x14ac:dyDescent="0.2">
      <c r="A1650" s="4"/>
      <c r="B1650" s="4"/>
      <c r="C1650" s="4"/>
      <c r="D1650" s="4"/>
      <c r="E1650" s="4"/>
      <c r="F1650" s="4"/>
      <c r="G1650" s="4"/>
      <c r="H1650" s="4"/>
      <c r="I1650" s="4"/>
      <c r="J1650" s="4"/>
    </row>
    <row r="1651" spans="1:10" x14ac:dyDescent="0.2">
      <c r="A1651" s="4"/>
      <c r="B1651" s="4"/>
      <c r="C1651" s="4"/>
      <c r="D1651" s="4"/>
      <c r="E1651" s="4"/>
      <c r="F1651" s="4"/>
      <c r="G1651" s="4"/>
      <c r="H1651" s="4"/>
      <c r="I1651" s="4"/>
      <c r="J1651" s="4"/>
    </row>
    <row r="1652" spans="1:10" x14ac:dyDescent="0.2">
      <c r="A1652" s="4"/>
      <c r="B1652" s="4"/>
      <c r="C1652" s="4"/>
      <c r="D1652" s="4"/>
      <c r="E1652" s="4"/>
      <c r="F1652" s="4"/>
      <c r="G1652" s="4"/>
      <c r="H1652" s="4"/>
      <c r="I1652" s="4"/>
      <c r="J1652" s="4"/>
    </row>
    <row r="1653" spans="1:10" s="2" customFormat="1" x14ac:dyDescent="0.2">
      <c r="A1653" s="5"/>
      <c r="B1653" s="5"/>
      <c r="C1653" s="5"/>
      <c r="D1653" s="5"/>
      <c r="E1653" s="5"/>
      <c r="F1653" s="5"/>
      <c r="G1653" s="5"/>
      <c r="H1653" s="5"/>
      <c r="I1653" s="5"/>
      <c r="J1653" s="5"/>
    </row>
    <row r="1654" spans="1:10" x14ac:dyDescent="0.2">
      <c r="A1654" s="4"/>
      <c r="B1654" s="4"/>
      <c r="C1654" s="4"/>
      <c r="D1654" s="4"/>
      <c r="E1654" s="4"/>
      <c r="F1654" s="4"/>
      <c r="G1654" s="4"/>
      <c r="H1654" s="4"/>
      <c r="I1654" s="4"/>
      <c r="J1654" s="4"/>
    </row>
    <row r="1655" spans="1:10" x14ac:dyDescent="0.2">
      <c r="A1655" s="4"/>
      <c r="B1655" s="4"/>
      <c r="C1655" s="4"/>
      <c r="D1655" s="4"/>
      <c r="E1655" s="4"/>
      <c r="F1655" s="4"/>
      <c r="G1655" s="4"/>
      <c r="H1655" s="4"/>
      <c r="I1655" s="4"/>
      <c r="J1655" s="4"/>
    </row>
    <row r="1656" spans="1:10" x14ac:dyDescent="0.2">
      <c r="A1656" s="4"/>
      <c r="B1656" s="4"/>
      <c r="C1656" s="4"/>
      <c r="D1656" s="4"/>
      <c r="E1656" s="4"/>
      <c r="F1656" s="4"/>
      <c r="G1656" s="4"/>
      <c r="H1656" s="4"/>
      <c r="I1656" s="4"/>
      <c r="J1656" s="4"/>
    </row>
    <row r="1657" spans="1:10" x14ac:dyDescent="0.2">
      <c r="A1657" s="4"/>
      <c r="B1657" s="4"/>
      <c r="C1657" s="4"/>
      <c r="D1657" s="4"/>
      <c r="E1657" s="4"/>
      <c r="F1657" s="4"/>
      <c r="G1657" s="4"/>
      <c r="H1657" s="4"/>
      <c r="I1657" s="4"/>
      <c r="J1657" s="4"/>
    </row>
    <row r="1658" spans="1:10" x14ac:dyDescent="0.2">
      <c r="A1658" s="4"/>
      <c r="B1658" s="4"/>
      <c r="C1658" s="4"/>
      <c r="D1658" s="4"/>
      <c r="E1658" s="4"/>
      <c r="F1658" s="4"/>
      <c r="G1658" s="4"/>
      <c r="H1658" s="4"/>
      <c r="I1658" s="4"/>
      <c r="J1658" s="4"/>
    </row>
    <row r="1659" spans="1:10" x14ac:dyDescent="0.2">
      <c r="A1659" s="4"/>
      <c r="B1659" s="4"/>
      <c r="C1659" s="4"/>
      <c r="D1659" s="4"/>
      <c r="E1659" s="4"/>
      <c r="F1659" s="4"/>
      <c r="G1659" s="4"/>
      <c r="H1659" s="4"/>
      <c r="I1659" s="4"/>
      <c r="J1659" s="4"/>
    </row>
    <row r="1660" spans="1:10" x14ac:dyDescent="0.2">
      <c r="A1660" s="4"/>
      <c r="B1660" s="4"/>
      <c r="C1660" s="4"/>
      <c r="D1660" s="4"/>
      <c r="E1660" s="4"/>
      <c r="F1660" s="4"/>
      <c r="G1660" s="4"/>
      <c r="H1660" s="4"/>
      <c r="I1660" s="4"/>
      <c r="J1660" s="4"/>
    </row>
    <row r="1661" spans="1:10" x14ac:dyDescent="0.2">
      <c r="A1661" s="4"/>
      <c r="B1661" s="4"/>
      <c r="C1661" s="4"/>
      <c r="D1661" s="4"/>
      <c r="E1661" s="4"/>
      <c r="F1661" s="4"/>
      <c r="G1661" s="4"/>
      <c r="H1661" s="4"/>
      <c r="I1661" s="4"/>
      <c r="J1661" s="4"/>
    </row>
    <row r="1662" spans="1:10" x14ac:dyDescent="0.2">
      <c r="A1662" s="4"/>
      <c r="B1662" s="4"/>
      <c r="C1662" s="4"/>
      <c r="D1662" s="4"/>
      <c r="E1662" s="4"/>
      <c r="F1662" s="4"/>
      <c r="G1662" s="4"/>
      <c r="H1662" s="4"/>
      <c r="I1662" s="4"/>
      <c r="J1662" s="4"/>
    </row>
    <row r="1663" spans="1:10" x14ac:dyDescent="0.2">
      <c r="A1663" s="4"/>
      <c r="B1663" s="4"/>
      <c r="C1663" s="4"/>
      <c r="D1663" s="4"/>
      <c r="E1663" s="4"/>
      <c r="F1663" s="4"/>
      <c r="G1663" s="4"/>
      <c r="H1663" s="4"/>
      <c r="I1663" s="4"/>
      <c r="J1663" s="4"/>
    </row>
    <row r="1664" spans="1:10" x14ac:dyDescent="0.2">
      <c r="A1664" s="4"/>
      <c r="B1664" s="4"/>
      <c r="C1664" s="4"/>
      <c r="D1664" s="4"/>
      <c r="E1664" s="4"/>
      <c r="F1664" s="4"/>
      <c r="G1664" s="4"/>
      <c r="H1664" s="4"/>
      <c r="I1664" s="4"/>
      <c r="J1664" s="4"/>
    </row>
    <row r="1665" spans="1:10" x14ac:dyDescent="0.2">
      <c r="A1665" s="4"/>
      <c r="B1665" s="4"/>
      <c r="C1665" s="4"/>
      <c r="D1665" s="4"/>
      <c r="E1665" s="4"/>
      <c r="F1665" s="4"/>
      <c r="G1665" s="4"/>
      <c r="H1665" s="4"/>
      <c r="I1665" s="4"/>
      <c r="J1665" s="4"/>
    </row>
    <row r="1666" spans="1:10" x14ac:dyDescent="0.2">
      <c r="A1666" s="4"/>
      <c r="B1666" s="4"/>
      <c r="C1666" s="4"/>
      <c r="D1666" s="4"/>
      <c r="E1666" s="4"/>
      <c r="F1666" s="4"/>
      <c r="G1666" s="4"/>
      <c r="H1666" s="4"/>
      <c r="I1666" s="4"/>
      <c r="J1666" s="4"/>
    </row>
    <row r="1667" spans="1:10" x14ac:dyDescent="0.2">
      <c r="A1667" s="4"/>
      <c r="B1667" s="4"/>
      <c r="C1667" s="4"/>
      <c r="D1667" s="4"/>
      <c r="E1667" s="4"/>
      <c r="F1667" s="4"/>
      <c r="G1667" s="4"/>
      <c r="H1667" s="4"/>
      <c r="I1667" s="4"/>
      <c r="J1667" s="4"/>
    </row>
    <row r="1668" spans="1:10" x14ac:dyDescent="0.2">
      <c r="A1668" s="4"/>
      <c r="B1668" s="4"/>
      <c r="C1668" s="4"/>
      <c r="D1668" s="4"/>
      <c r="E1668" s="4"/>
      <c r="F1668" s="4"/>
      <c r="G1668" s="4"/>
      <c r="H1668" s="4"/>
      <c r="I1668" s="4"/>
      <c r="J1668" s="4"/>
    </row>
    <row r="1669" spans="1:10" x14ac:dyDescent="0.2">
      <c r="A1669" s="4"/>
      <c r="B1669" s="4"/>
      <c r="C1669" s="4"/>
      <c r="D1669" s="4"/>
      <c r="E1669" s="4"/>
      <c r="F1669" s="4"/>
      <c r="G1669" s="4"/>
      <c r="H1669" s="4"/>
      <c r="I1669" s="4"/>
      <c r="J1669" s="4"/>
    </row>
    <row r="1670" spans="1:10" x14ac:dyDescent="0.2">
      <c r="A1670" s="4"/>
      <c r="B1670" s="4"/>
      <c r="C1670" s="4"/>
      <c r="D1670" s="4"/>
      <c r="E1670" s="4"/>
      <c r="F1670" s="4"/>
      <c r="G1670" s="4"/>
      <c r="H1670" s="4"/>
      <c r="I1670" s="4"/>
      <c r="J1670" s="4"/>
    </row>
    <row r="1671" spans="1:10" x14ac:dyDescent="0.2">
      <c r="A1671" s="4"/>
      <c r="B1671" s="4"/>
      <c r="C1671" s="4"/>
      <c r="D1671" s="4"/>
      <c r="E1671" s="4"/>
      <c r="F1671" s="4"/>
      <c r="G1671" s="4"/>
      <c r="H1671" s="4"/>
      <c r="I1671" s="4"/>
      <c r="J1671" s="4"/>
    </row>
    <row r="1672" spans="1:10" x14ac:dyDescent="0.2">
      <c r="A1672" s="4"/>
      <c r="B1672" s="4"/>
      <c r="C1672" s="4"/>
      <c r="D1672" s="4"/>
      <c r="E1672" s="4"/>
      <c r="F1672" s="4"/>
      <c r="G1672" s="4"/>
      <c r="H1672" s="4"/>
      <c r="I1672" s="4"/>
      <c r="J1672" s="4"/>
    </row>
    <row r="1673" spans="1:10" x14ac:dyDescent="0.2">
      <c r="A1673" s="4"/>
      <c r="B1673" s="4"/>
      <c r="C1673" s="4"/>
      <c r="D1673" s="4"/>
      <c r="E1673" s="4"/>
      <c r="F1673" s="4"/>
      <c r="G1673" s="4"/>
      <c r="H1673" s="4"/>
      <c r="I1673" s="4"/>
      <c r="J1673" s="4"/>
    </row>
    <row r="1674" spans="1:10" x14ac:dyDescent="0.2">
      <c r="A1674" s="4"/>
      <c r="B1674" s="4"/>
      <c r="C1674" s="4"/>
      <c r="D1674" s="4"/>
      <c r="E1674" s="4"/>
      <c r="F1674" s="4"/>
      <c r="G1674" s="4"/>
      <c r="H1674" s="4"/>
      <c r="I1674" s="4"/>
      <c r="J1674" s="4"/>
    </row>
    <row r="1675" spans="1:10" x14ac:dyDescent="0.2">
      <c r="A1675" s="4"/>
      <c r="B1675" s="4"/>
      <c r="C1675" s="4"/>
      <c r="D1675" s="4"/>
      <c r="E1675" s="4"/>
      <c r="F1675" s="4"/>
      <c r="G1675" s="4"/>
      <c r="H1675" s="4"/>
      <c r="I1675" s="4"/>
      <c r="J1675" s="4"/>
    </row>
    <row r="1676" spans="1:10" x14ac:dyDescent="0.2">
      <c r="A1676" s="4"/>
      <c r="B1676" s="4"/>
      <c r="C1676" s="4"/>
      <c r="D1676" s="4"/>
      <c r="E1676" s="4"/>
      <c r="F1676" s="4"/>
      <c r="G1676" s="4"/>
      <c r="H1676" s="4"/>
      <c r="I1676" s="4"/>
      <c r="J1676" s="4"/>
    </row>
    <row r="1677" spans="1:10" x14ac:dyDescent="0.2">
      <c r="A1677" s="4"/>
      <c r="B1677" s="4"/>
      <c r="C1677" s="4"/>
      <c r="D1677" s="4"/>
      <c r="E1677" s="4"/>
      <c r="F1677" s="4"/>
      <c r="G1677" s="4"/>
      <c r="H1677" s="4"/>
      <c r="I1677" s="4"/>
      <c r="J1677" s="4"/>
    </row>
    <row r="1678" spans="1:10" x14ac:dyDescent="0.2">
      <c r="A1678" s="4"/>
      <c r="B1678" s="4"/>
      <c r="C1678" s="4"/>
      <c r="D1678" s="4"/>
      <c r="E1678" s="4"/>
      <c r="F1678" s="4"/>
      <c r="G1678" s="4"/>
      <c r="H1678" s="4"/>
      <c r="I1678" s="4"/>
      <c r="J1678" s="4"/>
    </row>
    <row r="1679" spans="1:10" x14ac:dyDescent="0.2">
      <c r="A1679" s="4"/>
      <c r="B1679" s="4"/>
      <c r="C1679" s="4"/>
      <c r="D1679" s="4"/>
      <c r="E1679" s="4"/>
      <c r="F1679" s="4"/>
      <c r="G1679" s="4"/>
      <c r="H1679" s="4"/>
      <c r="I1679" s="4"/>
      <c r="J1679" s="4"/>
    </row>
    <row r="1680" spans="1:10" x14ac:dyDescent="0.2">
      <c r="A1680" s="4"/>
      <c r="B1680" s="4"/>
      <c r="C1680" s="4"/>
      <c r="D1680" s="4"/>
      <c r="E1680" s="4"/>
      <c r="F1680" s="4"/>
      <c r="G1680" s="4"/>
      <c r="H1680" s="4"/>
      <c r="I1680" s="4"/>
      <c r="J1680" s="4"/>
    </row>
    <row r="1681" spans="1:10" x14ac:dyDescent="0.2">
      <c r="A1681" s="4"/>
      <c r="B1681" s="4"/>
      <c r="C1681" s="4"/>
      <c r="D1681" s="4"/>
      <c r="E1681" s="4"/>
      <c r="F1681" s="4"/>
      <c r="G1681" s="4"/>
      <c r="H1681" s="4"/>
      <c r="I1681" s="4"/>
      <c r="J1681" s="4"/>
    </row>
    <row r="1682" spans="1:10" x14ac:dyDescent="0.2">
      <c r="A1682" s="4"/>
      <c r="B1682" s="4"/>
      <c r="C1682" s="4"/>
      <c r="D1682" s="4"/>
      <c r="E1682" s="4"/>
      <c r="F1682" s="4"/>
      <c r="G1682" s="4"/>
      <c r="H1682" s="4"/>
      <c r="I1682" s="4"/>
      <c r="J1682" s="4"/>
    </row>
    <row r="1683" spans="1:10" x14ac:dyDescent="0.2">
      <c r="A1683" s="4"/>
      <c r="B1683" s="4"/>
      <c r="C1683" s="4"/>
      <c r="D1683" s="4"/>
      <c r="E1683" s="4"/>
      <c r="F1683" s="4"/>
      <c r="G1683" s="4"/>
      <c r="H1683" s="4"/>
      <c r="I1683" s="4"/>
      <c r="J1683" s="4"/>
    </row>
    <row r="1684" spans="1:10" x14ac:dyDescent="0.2">
      <c r="A1684" s="4"/>
      <c r="B1684" s="4"/>
      <c r="C1684" s="4"/>
      <c r="D1684" s="4"/>
      <c r="E1684" s="4"/>
      <c r="F1684" s="4"/>
      <c r="G1684" s="4"/>
      <c r="H1684" s="4"/>
      <c r="I1684" s="4"/>
      <c r="J1684" s="4"/>
    </row>
    <row r="1685" spans="1:10" x14ac:dyDescent="0.2">
      <c r="A1685" s="4"/>
      <c r="B1685" s="4"/>
      <c r="C1685" s="4"/>
      <c r="D1685" s="4"/>
      <c r="E1685" s="4"/>
      <c r="F1685" s="4"/>
      <c r="G1685" s="4"/>
      <c r="H1685" s="4"/>
      <c r="I1685" s="4"/>
      <c r="J1685" s="4"/>
    </row>
    <row r="1686" spans="1:10" x14ac:dyDescent="0.2">
      <c r="A1686" s="4"/>
      <c r="B1686" s="4"/>
      <c r="C1686" s="4"/>
      <c r="D1686" s="4"/>
      <c r="E1686" s="4"/>
      <c r="F1686" s="4"/>
      <c r="G1686" s="4"/>
      <c r="H1686" s="4"/>
      <c r="I1686" s="4"/>
      <c r="J1686" s="4"/>
    </row>
    <row r="1687" spans="1:10" x14ac:dyDescent="0.2">
      <c r="A1687" s="4"/>
      <c r="B1687" s="4"/>
      <c r="C1687" s="4"/>
      <c r="D1687" s="4"/>
      <c r="E1687" s="4"/>
      <c r="F1687" s="4"/>
      <c r="G1687" s="4"/>
      <c r="H1687" s="4"/>
      <c r="I1687" s="4"/>
      <c r="J1687" s="4"/>
    </row>
    <row r="1688" spans="1:10" x14ac:dyDescent="0.2">
      <c r="A1688" s="4"/>
      <c r="B1688" s="4"/>
      <c r="C1688" s="4"/>
      <c r="D1688" s="4"/>
      <c r="E1688" s="4"/>
      <c r="F1688" s="4"/>
      <c r="G1688" s="4"/>
      <c r="H1688" s="4"/>
      <c r="I1688" s="4"/>
      <c r="J1688" s="4"/>
    </row>
    <row r="1689" spans="1:10" x14ac:dyDescent="0.2">
      <c r="A1689" s="4"/>
      <c r="B1689" s="4"/>
      <c r="C1689" s="4"/>
      <c r="D1689" s="4"/>
      <c r="E1689" s="4"/>
      <c r="F1689" s="4"/>
      <c r="G1689" s="4"/>
      <c r="H1689" s="4"/>
      <c r="I1689" s="4"/>
      <c r="J1689" s="4"/>
    </row>
    <row r="1690" spans="1:10" x14ac:dyDescent="0.2">
      <c r="A1690" s="4"/>
      <c r="B1690" s="4"/>
      <c r="C1690" s="4"/>
      <c r="D1690" s="4"/>
      <c r="E1690" s="4"/>
      <c r="F1690" s="4"/>
      <c r="G1690" s="4"/>
      <c r="H1690" s="4"/>
      <c r="I1690" s="4"/>
      <c r="J1690" s="4"/>
    </row>
    <row r="1691" spans="1:10" x14ac:dyDescent="0.2">
      <c r="A1691" s="4"/>
      <c r="B1691" s="4"/>
      <c r="C1691" s="4"/>
      <c r="D1691" s="4"/>
      <c r="E1691" s="4"/>
      <c r="F1691" s="4"/>
      <c r="G1691" s="4"/>
      <c r="H1691" s="4"/>
      <c r="I1691" s="4"/>
      <c r="J1691" s="4"/>
    </row>
    <row r="1692" spans="1:10" x14ac:dyDescent="0.2">
      <c r="A1692" s="4"/>
      <c r="B1692" s="4"/>
      <c r="C1692" s="4"/>
      <c r="D1692" s="4"/>
      <c r="E1692" s="4"/>
      <c r="F1692" s="4"/>
      <c r="G1692" s="4"/>
      <c r="H1692" s="4"/>
      <c r="I1692" s="4"/>
      <c r="J1692" s="4"/>
    </row>
    <row r="1693" spans="1:10" x14ac:dyDescent="0.2">
      <c r="A1693" s="4"/>
      <c r="B1693" s="4"/>
      <c r="C1693" s="4"/>
      <c r="D1693" s="4"/>
      <c r="E1693" s="4"/>
      <c r="F1693" s="4"/>
      <c r="G1693" s="4"/>
      <c r="H1693" s="4"/>
      <c r="I1693" s="4"/>
      <c r="J1693" s="4"/>
    </row>
    <row r="1694" spans="1:10" x14ac:dyDescent="0.2">
      <c r="A1694" s="4"/>
      <c r="B1694" s="4"/>
      <c r="C1694" s="4"/>
      <c r="D1694" s="4"/>
      <c r="E1694" s="4"/>
      <c r="F1694" s="4"/>
      <c r="G1694" s="4"/>
      <c r="H1694" s="4"/>
      <c r="I1694" s="4"/>
      <c r="J1694" s="4"/>
    </row>
    <row r="1695" spans="1:10" x14ac:dyDescent="0.2">
      <c r="A1695" s="4"/>
      <c r="B1695" s="4"/>
      <c r="C1695" s="4"/>
      <c r="D1695" s="4"/>
      <c r="E1695" s="4"/>
      <c r="F1695" s="4"/>
      <c r="G1695" s="4"/>
      <c r="H1695" s="4"/>
      <c r="I1695" s="4"/>
      <c r="J1695" s="4"/>
    </row>
    <row r="1696" spans="1:10" x14ac:dyDescent="0.2">
      <c r="A1696" s="4"/>
      <c r="B1696" s="4"/>
      <c r="C1696" s="4"/>
      <c r="D1696" s="4"/>
      <c r="E1696" s="4"/>
      <c r="F1696" s="4"/>
      <c r="G1696" s="4"/>
      <c r="H1696" s="4"/>
      <c r="I1696" s="4"/>
      <c r="J1696" s="4"/>
    </row>
    <row r="1697" spans="1:10" x14ac:dyDescent="0.2">
      <c r="A1697" s="4"/>
      <c r="B1697" s="4"/>
      <c r="C1697" s="4"/>
      <c r="D1697" s="4"/>
      <c r="E1697" s="4"/>
      <c r="F1697" s="4"/>
      <c r="G1697" s="4"/>
      <c r="H1697" s="4"/>
      <c r="I1697" s="4"/>
      <c r="J1697" s="4"/>
    </row>
    <row r="1698" spans="1:10" x14ac:dyDescent="0.2">
      <c r="A1698" s="4"/>
      <c r="B1698" s="4"/>
      <c r="C1698" s="4"/>
      <c r="D1698" s="4"/>
      <c r="E1698" s="4"/>
      <c r="F1698" s="4"/>
      <c r="G1698" s="4"/>
      <c r="H1698" s="4"/>
      <c r="I1698" s="4"/>
      <c r="J1698" s="4"/>
    </row>
    <row r="1699" spans="1:10" x14ac:dyDescent="0.2">
      <c r="A1699" s="4"/>
      <c r="B1699" s="4"/>
      <c r="C1699" s="4"/>
      <c r="D1699" s="4"/>
      <c r="E1699" s="4"/>
      <c r="F1699" s="4"/>
      <c r="G1699" s="4"/>
      <c r="H1699" s="4"/>
      <c r="I1699" s="4"/>
      <c r="J1699" s="4"/>
    </row>
    <row r="1700" spans="1:10" x14ac:dyDescent="0.2">
      <c r="A1700" s="4"/>
      <c r="B1700" s="4"/>
      <c r="C1700" s="4"/>
      <c r="D1700" s="4"/>
      <c r="E1700" s="4"/>
      <c r="F1700" s="4"/>
      <c r="G1700" s="4"/>
      <c r="H1700" s="4"/>
      <c r="I1700" s="4"/>
      <c r="J1700" s="4"/>
    </row>
    <row r="1701" spans="1:10" x14ac:dyDescent="0.2">
      <c r="A1701" s="4"/>
      <c r="B1701" s="4"/>
      <c r="C1701" s="4"/>
      <c r="D1701" s="4"/>
      <c r="E1701" s="4"/>
      <c r="F1701" s="4"/>
      <c r="G1701" s="4"/>
      <c r="H1701" s="4"/>
      <c r="I1701" s="4"/>
      <c r="J1701" s="4"/>
    </row>
    <row r="1702" spans="1:10" x14ac:dyDescent="0.2">
      <c r="A1702" s="4"/>
      <c r="B1702" s="4"/>
      <c r="C1702" s="4"/>
      <c r="D1702" s="4"/>
      <c r="E1702" s="4"/>
      <c r="F1702" s="4"/>
      <c r="G1702" s="4"/>
      <c r="H1702" s="4"/>
      <c r="I1702" s="4"/>
      <c r="J1702" s="4"/>
    </row>
    <row r="1703" spans="1:10" x14ac:dyDescent="0.2">
      <c r="A1703" s="4"/>
      <c r="B1703" s="4"/>
      <c r="C1703" s="4"/>
      <c r="D1703" s="4"/>
      <c r="E1703" s="4"/>
      <c r="F1703" s="4"/>
      <c r="G1703" s="4"/>
      <c r="H1703" s="4"/>
      <c r="I1703" s="4"/>
      <c r="J1703" s="4"/>
    </row>
    <row r="1704" spans="1:10" x14ac:dyDescent="0.2">
      <c r="A1704" s="4"/>
      <c r="B1704" s="4"/>
      <c r="C1704" s="4"/>
      <c r="D1704" s="4"/>
      <c r="E1704" s="4"/>
      <c r="F1704" s="4"/>
      <c r="G1704" s="4"/>
      <c r="H1704" s="4"/>
      <c r="I1704" s="4"/>
      <c r="J1704" s="4"/>
    </row>
    <row r="1705" spans="1:10" x14ac:dyDescent="0.2">
      <c r="A1705" s="4"/>
      <c r="B1705" s="4"/>
      <c r="C1705" s="4"/>
      <c r="D1705" s="4"/>
      <c r="E1705" s="4"/>
      <c r="F1705" s="4"/>
      <c r="G1705" s="4"/>
      <c r="H1705" s="4"/>
      <c r="I1705" s="4"/>
      <c r="J1705" s="4"/>
    </row>
    <row r="1706" spans="1:10" x14ac:dyDescent="0.2">
      <c r="A1706" s="4"/>
      <c r="B1706" s="4"/>
      <c r="C1706" s="4"/>
      <c r="D1706" s="4"/>
      <c r="E1706" s="4"/>
      <c r="F1706" s="4"/>
      <c r="G1706" s="4"/>
      <c r="H1706" s="4"/>
      <c r="I1706" s="4"/>
      <c r="J1706" s="4"/>
    </row>
    <row r="1707" spans="1:10" x14ac:dyDescent="0.2">
      <c r="A1707" s="4"/>
      <c r="B1707" s="4"/>
      <c r="C1707" s="4"/>
      <c r="D1707" s="4"/>
      <c r="E1707" s="4"/>
      <c r="F1707" s="4"/>
      <c r="G1707" s="4"/>
      <c r="H1707" s="4"/>
      <c r="I1707" s="4"/>
      <c r="J1707" s="4"/>
    </row>
    <row r="1708" spans="1:10" x14ac:dyDescent="0.2">
      <c r="A1708" s="4"/>
      <c r="B1708" s="4"/>
      <c r="C1708" s="4"/>
      <c r="D1708" s="4"/>
      <c r="E1708" s="4"/>
      <c r="F1708" s="4"/>
      <c r="G1708" s="4"/>
      <c r="H1708" s="4"/>
      <c r="I1708" s="4"/>
      <c r="J1708" s="4"/>
    </row>
    <row r="1709" spans="1:10" x14ac:dyDescent="0.2">
      <c r="A1709" s="4"/>
      <c r="B1709" s="4"/>
      <c r="C1709" s="4"/>
      <c r="D1709" s="4"/>
      <c r="E1709" s="4"/>
      <c r="F1709" s="4"/>
      <c r="G1709" s="4"/>
      <c r="H1709" s="4"/>
      <c r="I1709" s="4"/>
      <c r="J1709" s="4"/>
    </row>
    <row r="1710" spans="1:10" x14ac:dyDescent="0.2">
      <c r="A1710" s="4"/>
      <c r="B1710" s="4"/>
      <c r="C1710" s="4"/>
      <c r="D1710" s="4"/>
      <c r="E1710" s="4"/>
      <c r="F1710" s="4"/>
      <c r="G1710" s="4"/>
      <c r="H1710" s="4"/>
      <c r="I1710" s="4"/>
      <c r="J1710" s="4"/>
    </row>
    <row r="1711" spans="1:10" x14ac:dyDescent="0.2">
      <c r="A1711" s="4"/>
      <c r="B1711" s="4"/>
      <c r="C1711" s="4"/>
      <c r="D1711" s="4"/>
      <c r="E1711" s="4"/>
      <c r="F1711" s="4"/>
      <c r="G1711" s="4"/>
      <c r="H1711" s="4"/>
      <c r="I1711" s="4"/>
      <c r="J1711" s="4"/>
    </row>
    <row r="1712" spans="1:10" x14ac:dyDescent="0.2">
      <c r="A1712" s="4"/>
      <c r="B1712" s="4"/>
      <c r="C1712" s="4"/>
      <c r="D1712" s="4"/>
      <c r="E1712" s="4"/>
      <c r="F1712" s="4"/>
      <c r="G1712" s="4"/>
      <c r="H1712" s="4"/>
      <c r="I1712" s="4"/>
      <c r="J1712" s="4"/>
    </row>
    <row r="1713" spans="1:10" x14ac:dyDescent="0.2">
      <c r="A1713" s="4"/>
      <c r="B1713" s="4"/>
      <c r="C1713" s="4"/>
      <c r="D1713" s="4"/>
      <c r="E1713" s="4"/>
      <c r="F1713" s="4"/>
      <c r="G1713" s="4"/>
      <c r="H1713" s="4"/>
      <c r="I1713" s="4"/>
      <c r="J1713" s="4"/>
    </row>
    <row r="1714" spans="1:10" x14ac:dyDescent="0.2">
      <c r="A1714" s="4"/>
      <c r="B1714" s="4"/>
      <c r="C1714" s="4"/>
      <c r="D1714" s="4"/>
      <c r="E1714" s="4"/>
      <c r="F1714" s="4"/>
      <c r="G1714" s="4"/>
      <c r="H1714" s="4"/>
      <c r="I1714" s="4"/>
      <c r="J1714" s="4"/>
    </row>
    <row r="1715" spans="1:10" x14ac:dyDescent="0.2">
      <c r="A1715" s="4"/>
      <c r="B1715" s="4"/>
      <c r="C1715" s="4"/>
      <c r="D1715" s="4"/>
      <c r="E1715" s="4"/>
      <c r="F1715" s="4"/>
      <c r="G1715" s="4"/>
      <c r="H1715" s="4"/>
      <c r="I1715" s="4"/>
      <c r="J1715" s="4"/>
    </row>
    <row r="1716" spans="1:10" x14ac:dyDescent="0.2">
      <c r="A1716" s="4"/>
      <c r="B1716" s="4"/>
      <c r="C1716" s="4"/>
      <c r="D1716" s="4"/>
      <c r="E1716" s="4"/>
      <c r="F1716" s="4"/>
      <c r="G1716" s="4"/>
      <c r="H1716" s="4"/>
      <c r="I1716" s="4"/>
      <c r="J1716" s="4"/>
    </row>
    <row r="1717" spans="1:10" x14ac:dyDescent="0.2">
      <c r="A1717" s="4"/>
      <c r="B1717" s="4"/>
      <c r="C1717" s="4"/>
      <c r="D1717" s="4"/>
      <c r="E1717" s="4"/>
      <c r="F1717" s="4"/>
      <c r="G1717" s="4"/>
      <c r="H1717" s="4"/>
      <c r="I1717" s="4"/>
      <c r="J1717" s="4"/>
    </row>
    <row r="1718" spans="1:10" x14ac:dyDescent="0.2">
      <c r="A1718" s="4"/>
      <c r="B1718" s="4"/>
      <c r="C1718" s="4"/>
      <c r="D1718" s="4"/>
      <c r="E1718" s="4"/>
      <c r="F1718" s="4"/>
      <c r="G1718" s="4"/>
      <c r="H1718" s="4"/>
      <c r="I1718" s="4"/>
      <c r="J1718" s="4"/>
    </row>
    <row r="1719" spans="1:10" x14ac:dyDescent="0.2">
      <c r="A1719" s="4"/>
      <c r="B1719" s="4"/>
      <c r="C1719" s="4"/>
      <c r="D1719" s="4"/>
      <c r="E1719" s="4"/>
      <c r="F1719" s="4"/>
      <c r="G1719" s="4"/>
      <c r="H1719" s="4"/>
      <c r="I1719" s="4"/>
      <c r="J1719" s="4"/>
    </row>
    <row r="1720" spans="1:10" x14ac:dyDescent="0.2">
      <c r="A1720" s="4"/>
      <c r="B1720" s="4"/>
      <c r="C1720" s="4"/>
      <c r="D1720" s="4"/>
      <c r="E1720" s="4"/>
      <c r="F1720" s="4"/>
      <c r="G1720" s="4"/>
      <c r="H1720" s="4"/>
      <c r="I1720" s="4"/>
      <c r="J1720" s="4"/>
    </row>
    <row r="1721" spans="1:10" x14ac:dyDescent="0.2">
      <c r="A1721" s="4"/>
      <c r="B1721" s="4"/>
      <c r="C1721" s="4"/>
      <c r="D1721" s="4"/>
      <c r="E1721" s="4"/>
      <c r="F1721" s="4"/>
      <c r="G1721" s="4"/>
      <c r="H1721" s="4"/>
      <c r="I1721" s="4"/>
      <c r="J1721" s="4"/>
    </row>
    <row r="1722" spans="1:10" x14ac:dyDescent="0.2">
      <c r="A1722" s="4"/>
      <c r="B1722" s="4"/>
      <c r="C1722" s="4"/>
      <c r="D1722" s="4"/>
      <c r="E1722" s="4"/>
      <c r="F1722" s="4"/>
      <c r="G1722" s="4"/>
      <c r="H1722" s="4"/>
      <c r="I1722" s="4"/>
      <c r="J1722" s="4"/>
    </row>
    <row r="1723" spans="1:10" x14ac:dyDescent="0.2">
      <c r="A1723" s="4"/>
      <c r="B1723" s="4"/>
      <c r="C1723" s="4"/>
      <c r="D1723" s="4"/>
      <c r="E1723" s="4"/>
      <c r="F1723" s="4"/>
      <c r="G1723" s="4"/>
      <c r="H1723" s="4"/>
      <c r="I1723" s="4"/>
      <c r="J1723" s="4"/>
    </row>
    <row r="1724" spans="1:10" x14ac:dyDescent="0.2">
      <c r="A1724" s="4"/>
      <c r="B1724" s="4"/>
      <c r="C1724" s="4"/>
      <c r="D1724" s="4"/>
      <c r="E1724" s="4"/>
      <c r="F1724" s="4"/>
      <c r="G1724" s="4"/>
      <c r="H1724" s="4"/>
      <c r="I1724" s="4"/>
      <c r="J1724" s="4"/>
    </row>
    <row r="1725" spans="1:10" x14ac:dyDescent="0.2">
      <c r="A1725" s="4"/>
      <c r="B1725" s="4"/>
      <c r="C1725" s="4"/>
      <c r="D1725" s="4"/>
      <c r="E1725" s="4"/>
      <c r="F1725" s="4"/>
      <c r="G1725" s="4"/>
      <c r="H1725" s="4"/>
      <c r="I1725" s="4"/>
      <c r="J1725" s="4"/>
    </row>
    <row r="1726" spans="1:10" x14ac:dyDescent="0.2">
      <c r="A1726" s="4"/>
      <c r="B1726" s="4"/>
      <c r="C1726" s="4"/>
      <c r="D1726" s="4"/>
      <c r="E1726" s="4"/>
      <c r="F1726" s="4"/>
      <c r="G1726" s="4"/>
      <c r="H1726" s="4"/>
      <c r="I1726" s="4"/>
      <c r="J1726" s="4"/>
    </row>
    <row r="1727" spans="1:10" x14ac:dyDescent="0.2">
      <c r="A1727" s="4"/>
      <c r="B1727" s="4"/>
      <c r="C1727" s="4"/>
      <c r="D1727" s="4"/>
      <c r="E1727" s="4"/>
      <c r="F1727" s="4"/>
      <c r="G1727" s="4"/>
      <c r="H1727" s="4"/>
      <c r="I1727" s="4"/>
      <c r="J1727" s="4"/>
    </row>
    <row r="1728" spans="1:10" x14ac:dyDescent="0.2">
      <c r="A1728" s="4"/>
      <c r="B1728" s="4"/>
      <c r="C1728" s="4"/>
      <c r="D1728" s="4"/>
      <c r="E1728" s="4"/>
      <c r="F1728" s="4"/>
      <c r="G1728" s="4"/>
      <c r="H1728" s="4"/>
      <c r="I1728" s="4"/>
      <c r="J1728" s="4"/>
    </row>
    <row r="1729" spans="1:10" x14ac:dyDescent="0.2">
      <c r="A1729" s="4"/>
      <c r="B1729" s="4"/>
      <c r="C1729" s="4"/>
      <c r="D1729" s="4"/>
      <c r="E1729" s="4"/>
      <c r="F1729" s="4"/>
      <c r="G1729" s="4"/>
      <c r="H1729" s="4"/>
      <c r="I1729" s="4"/>
      <c r="J1729" s="4"/>
    </row>
    <row r="1730" spans="1:10" x14ac:dyDescent="0.2">
      <c r="A1730" s="4"/>
      <c r="B1730" s="4"/>
      <c r="C1730" s="4"/>
      <c r="D1730" s="4"/>
      <c r="E1730" s="4"/>
      <c r="F1730" s="4"/>
      <c r="G1730" s="4"/>
      <c r="H1730" s="4"/>
      <c r="I1730" s="4"/>
      <c r="J1730" s="4"/>
    </row>
    <row r="1731" spans="1:10" x14ac:dyDescent="0.2">
      <c r="A1731" s="4"/>
      <c r="B1731" s="4"/>
      <c r="C1731" s="4"/>
      <c r="D1731" s="4"/>
      <c r="E1731" s="4"/>
      <c r="F1731" s="4"/>
      <c r="G1731" s="4"/>
      <c r="H1731" s="4"/>
      <c r="I1731" s="4"/>
      <c r="J1731" s="4"/>
    </row>
    <row r="1732" spans="1:10" x14ac:dyDescent="0.2">
      <c r="A1732" s="4"/>
      <c r="B1732" s="4"/>
      <c r="C1732" s="4"/>
      <c r="D1732" s="4"/>
      <c r="E1732" s="4"/>
      <c r="F1732" s="4"/>
      <c r="G1732" s="4"/>
      <c r="H1732" s="4"/>
      <c r="I1732" s="4"/>
      <c r="J1732" s="4"/>
    </row>
    <row r="1733" spans="1:10" x14ac:dyDescent="0.2">
      <c r="A1733" s="4"/>
      <c r="B1733" s="4"/>
      <c r="C1733" s="4"/>
      <c r="D1733" s="4"/>
      <c r="E1733" s="4"/>
      <c r="F1733" s="4"/>
      <c r="G1733" s="4"/>
      <c r="H1733" s="4"/>
      <c r="I1733" s="4"/>
      <c r="J1733" s="4"/>
    </row>
    <row r="1734" spans="1:10" x14ac:dyDescent="0.2">
      <c r="A1734" s="4"/>
      <c r="B1734" s="4"/>
      <c r="C1734" s="4"/>
      <c r="D1734" s="4"/>
      <c r="E1734" s="4"/>
      <c r="F1734" s="4"/>
      <c r="G1734" s="4"/>
      <c r="H1734" s="4"/>
      <c r="I1734" s="4"/>
      <c r="J1734" s="4"/>
    </row>
    <row r="1735" spans="1:10" x14ac:dyDescent="0.2">
      <c r="A1735" s="4"/>
      <c r="B1735" s="4"/>
      <c r="C1735" s="4"/>
      <c r="D1735" s="4"/>
      <c r="E1735" s="4"/>
      <c r="F1735" s="4"/>
      <c r="G1735" s="4"/>
      <c r="H1735" s="4"/>
      <c r="I1735" s="4"/>
      <c r="J1735" s="4"/>
    </row>
    <row r="1736" spans="1:10" x14ac:dyDescent="0.2">
      <c r="A1736" s="4"/>
      <c r="B1736" s="4"/>
      <c r="C1736" s="4"/>
      <c r="D1736" s="4"/>
      <c r="E1736" s="4"/>
      <c r="F1736" s="4"/>
      <c r="G1736" s="4"/>
      <c r="H1736" s="4"/>
      <c r="I1736" s="4"/>
      <c r="J1736" s="4"/>
    </row>
    <row r="1737" spans="1:10" x14ac:dyDescent="0.2">
      <c r="A1737" s="4"/>
      <c r="B1737" s="4"/>
      <c r="C1737" s="4"/>
      <c r="D1737" s="4"/>
      <c r="E1737" s="4"/>
      <c r="F1737" s="4"/>
      <c r="G1737" s="4"/>
      <c r="H1737" s="4"/>
      <c r="I1737" s="4"/>
      <c r="J1737" s="4"/>
    </row>
    <row r="1738" spans="1:10" x14ac:dyDescent="0.2">
      <c r="A1738" s="4"/>
      <c r="B1738" s="4"/>
      <c r="C1738" s="4"/>
      <c r="D1738" s="4"/>
      <c r="E1738" s="4"/>
      <c r="F1738" s="4"/>
      <c r="G1738" s="4"/>
      <c r="H1738" s="4"/>
      <c r="I1738" s="4"/>
      <c r="J1738" s="4"/>
    </row>
    <row r="1739" spans="1:10" x14ac:dyDescent="0.2">
      <c r="A1739" s="4"/>
      <c r="B1739" s="4"/>
      <c r="C1739" s="4"/>
      <c r="D1739" s="4"/>
      <c r="E1739" s="4"/>
      <c r="F1739" s="4"/>
      <c r="G1739" s="4"/>
      <c r="H1739" s="4"/>
      <c r="I1739" s="4"/>
      <c r="J1739" s="4"/>
    </row>
    <row r="1740" spans="1:10" x14ac:dyDescent="0.2">
      <c r="A1740" s="4"/>
      <c r="B1740" s="4"/>
      <c r="C1740" s="4"/>
      <c r="D1740" s="4"/>
      <c r="E1740" s="4"/>
      <c r="F1740" s="4"/>
      <c r="G1740" s="4"/>
      <c r="H1740" s="4"/>
      <c r="I1740" s="4"/>
      <c r="J1740" s="4"/>
    </row>
    <row r="1741" spans="1:10" x14ac:dyDescent="0.2">
      <c r="A1741" s="4"/>
      <c r="B1741" s="4"/>
      <c r="C1741" s="4"/>
      <c r="D1741" s="4"/>
      <c r="E1741" s="4"/>
      <c r="F1741" s="4"/>
      <c r="G1741" s="4"/>
      <c r="H1741" s="4"/>
      <c r="I1741" s="4"/>
      <c r="J1741" s="4"/>
    </row>
    <row r="1742" spans="1:10" x14ac:dyDescent="0.2">
      <c r="A1742" s="4"/>
      <c r="B1742" s="4"/>
      <c r="C1742" s="4"/>
      <c r="D1742" s="4"/>
      <c r="E1742" s="4"/>
      <c r="F1742" s="4"/>
      <c r="G1742" s="4"/>
      <c r="H1742" s="4"/>
      <c r="I1742" s="4"/>
      <c r="J1742" s="4"/>
    </row>
    <row r="1743" spans="1:10" x14ac:dyDescent="0.2">
      <c r="A1743" s="4"/>
      <c r="B1743" s="4"/>
      <c r="C1743" s="4"/>
      <c r="D1743" s="4"/>
      <c r="E1743" s="4"/>
      <c r="F1743" s="4"/>
      <c r="G1743" s="4"/>
      <c r="H1743" s="4"/>
      <c r="I1743" s="4"/>
      <c r="J1743" s="4"/>
    </row>
    <row r="1744" spans="1:10" x14ac:dyDescent="0.2">
      <c r="A1744" s="4"/>
      <c r="B1744" s="4"/>
      <c r="C1744" s="4"/>
      <c r="D1744" s="4"/>
      <c r="E1744" s="4"/>
      <c r="F1744" s="4"/>
      <c r="G1744" s="4"/>
      <c r="H1744" s="4"/>
      <c r="I1744" s="4"/>
      <c r="J1744" s="4"/>
    </row>
    <row r="1745" spans="1:10" x14ac:dyDescent="0.2">
      <c r="A1745" s="4"/>
      <c r="B1745" s="4"/>
      <c r="C1745" s="4"/>
      <c r="D1745" s="4"/>
      <c r="E1745" s="4"/>
      <c r="F1745" s="4"/>
      <c r="G1745" s="4"/>
      <c r="H1745" s="4"/>
      <c r="I1745" s="4"/>
      <c r="J1745" s="4"/>
    </row>
    <row r="1746" spans="1:10" x14ac:dyDescent="0.2">
      <c r="A1746" s="4"/>
      <c r="B1746" s="4"/>
      <c r="C1746" s="4"/>
      <c r="D1746" s="4"/>
      <c r="E1746" s="4"/>
      <c r="F1746" s="4"/>
      <c r="G1746" s="4"/>
      <c r="H1746" s="4"/>
      <c r="I1746" s="4"/>
      <c r="J1746" s="4"/>
    </row>
    <row r="1747" spans="1:10" x14ac:dyDescent="0.2">
      <c r="A1747" s="4"/>
      <c r="B1747" s="4"/>
      <c r="C1747" s="4"/>
      <c r="D1747" s="4"/>
      <c r="E1747" s="4"/>
      <c r="F1747" s="4"/>
      <c r="G1747" s="4"/>
      <c r="H1747" s="4"/>
      <c r="I1747" s="4"/>
      <c r="J1747" s="4"/>
    </row>
    <row r="1748" spans="1:10" x14ac:dyDescent="0.2">
      <c r="A1748" s="4"/>
      <c r="B1748" s="4"/>
      <c r="C1748" s="4"/>
      <c r="D1748" s="4"/>
      <c r="E1748" s="4"/>
      <c r="F1748" s="4"/>
      <c r="G1748" s="4"/>
      <c r="H1748" s="4"/>
      <c r="I1748" s="4"/>
      <c r="J1748" s="4"/>
    </row>
    <row r="1749" spans="1:10" x14ac:dyDescent="0.2">
      <c r="A1749" s="4"/>
      <c r="B1749" s="4"/>
      <c r="C1749" s="4"/>
      <c r="D1749" s="4"/>
      <c r="E1749" s="4"/>
      <c r="F1749" s="4"/>
      <c r="G1749" s="4"/>
      <c r="H1749" s="4"/>
      <c r="I1749" s="4"/>
      <c r="J1749" s="4"/>
    </row>
    <row r="1750" spans="1:10" x14ac:dyDescent="0.2">
      <c r="A1750" s="4"/>
      <c r="B1750" s="4"/>
      <c r="C1750" s="4"/>
      <c r="D1750" s="4"/>
      <c r="E1750" s="4"/>
      <c r="F1750" s="4"/>
      <c r="G1750" s="4"/>
      <c r="H1750" s="4"/>
      <c r="I1750" s="4"/>
      <c r="J1750" s="4"/>
    </row>
    <row r="1751" spans="1:10" x14ac:dyDescent="0.2">
      <c r="A1751" s="4"/>
      <c r="B1751" s="4"/>
      <c r="C1751" s="4"/>
      <c r="D1751" s="4"/>
      <c r="E1751" s="4"/>
      <c r="F1751" s="4"/>
      <c r="G1751" s="4"/>
      <c r="H1751" s="4"/>
      <c r="I1751" s="4"/>
      <c r="J1751" s="4"/>
    </row>
    <row r="1752" spans="1:10" x14ac:dyDescent="0.2">
      <c r="A1752" s="4"/>
      <c r="B1752" s="4"/>
      <c r="C1752" s="4"/>
      <c r="D1752" s="4"/>
      <c r="E1752" s="4"/>
      <c r="F1752" s="4"/>
      <c r="G1752" s="4"/>
      <c r="H1752" s="4"/>
      <c r="I1752" s="4"/>
      <c r="J1752" s="4"/>
    </row>
    <row r="1753" spans="1:10" x14ac:dyDescent="0.2">
      <c r="A1753" s="4"/>
      <c r="B1753" s="4"/>
      <c r="C1753" s="4"/>
      <c r="D1753" s="4"/>
      <c r="E1753" s="4"/>
      <c r="F1753" s="4"/>
      <c r="G1753" s="4"/>
      <c r="H1753" s="4"/>
      <c r="I1753" s="4"/>
      <c r="J1753" s="4"/>
    </row>
    <row r="1754" spans="1:10" x14ac:dyDescent="0.2">
      <c r="A1754" s="4"/>
      <c r="B1754" s="4"/>
      <c r="C1754" s="4"/>
      <c r="D1754" s="4"/>
      <c r="E1754" s="4"/>
      <c r="F1754" s="4"/>
      <c r="G1754" s="4"/>
      <c r="H1754" s="4"/>
      <c r="I1754" s="4"/>
      <c r="J1754" s="4"/>
    </row>
    <row r="1755" spans="1:10" x14ac:dyDescent="0.2">
      <c r="A1755" s="4"/>
      <c r="B1755" s="4"/>
      <c r="C1755" s="4"/>
      <c r="D1755" s="4"/>
      <c r="E1755" s="4"/>
      <c r="F1755" s="4"/>
      <c r="G1755" s="4"/>
      <c r="H1755" s="4"/>
      <c r="I1755" s="4"/>
      <c r="J1755" s="4"/>
    </row>
    <row r="1756" spans="1:10" x14ac:dyDescent="0.2">
      <c r="A1756" s="4"/>
      <c r="B1756" s="4"/>
      <c r="C1756" s="4"/>
      <c r="D1756" s="4"/>
      <c r="E1756" s="4"/>
      <c r="F1756" s="4"/>
      <c r="G1756" s="4"/>
      <c r="H1756" s="4"/>
      <c r="I1756" s="4"/>
      <c r="J1756" s="4"/>
    </row>
    <row r="1757" spans="1:10" x14ac:dyDescent="0.2">
      <c r="A1757" s="4"/>
      <c r="B1757" s="4"/>
      <c r="C1757" s="4"/>
      <c r="D1757" s="4"/>
      <c r="E1757" s="4"/>
      <c r="F1757" s="4"/>
      <c r="G1757" s="4"/>
      <c r="H1757" s="4"/>
      <c r="I1757" s="4"/>
      <c r="J1757" s="4"/>
    </row>
    <row r="1758" spans="1:10" x14ac:dyDescent="0.2">
      <c r="A1758" s="4"/>
      <c r="B1758" s="4"/>
      <c r="C1758" s="4"/>
      <c r="D1758" s="4"/>
      <c r="E1758" s="4"/>
      <c r="F1758" s="4"/>
      <c r="G1758" s="4"/>
      <c r="H1758" s="4"/>
      <c r="I1758" s="4"/>
      <c r="J1758" s="4"/>
    </row>
    <row r="1759" spans="1:10" x14ac:dyDescent="0.2">
      <c r="A1759" s="4"/>
      <c r="B1759" s="4"/>
      <c r="C1759" s="4"/>
      <c r="D1759" s="4"/>
      <c r="E1759" s="4"/>
      <c r="F1759" s="4"/>
      <c r="G1759" s="4"/>
      <c r="H1759" s="4"/>
      <c r="I1759" s="4"/>
      <c r="J1759" s="4"/>
    </row>
    <row r="1760" spans="1:10" x14ac:dyDescent="0.2">
      <c r="A1760" s="4"/>
      <c r="B1760" s="4"/>
      <c r="C1760" s="4"/>
      <c r="D1760" s="4"/>
      <c r="E1760" s="4"/>
      <c r="F1760" s="4"/>
      <c r="G1760" s="4"/>
      <c r="H1760" s="4"/>
      <c r="I1760" s="4"/>
      <c r="J1760" s="4"/>
    </row>
    <row r="1761" spans="1:10" x14ac:dyDescent="0.2">
      <c r="A1761" s="4"/>
      <c r="B1761" s="4"/>
      <c r="C1761" s="4"/>
      <c r="D1761" s="4"/>
      <c r="E1761" s="4"/>
      <c r="F1761" s="4"/>
      <c r="G1761" s="4"/>
      <c r="H1761" s="4"/>
      <c r="I1761" s="4"/>
      <c r="J1761" s="4"/>
    </row>
    <row r="1762" spans="1:10" x14ac:dyDescent="0.2">
      <c r="A1762" s="4"/>
      <c r="B1762" s="4"/>
      <c r="C1762" s="4"/>
      <c r="D1762" s="4"/>
      <c r="E1762" s="4"/>
      <c r="F1762" s="4"/>
      <c r="G1762" s="4"/>
      <c r="H1762" s="4"/>
      <c r="I1762" s="4"/>
      <c r="J1762" s="4"/>
    </row>
    <row r="1763" spans="1:10" x14ac:dyDescent="0.2">
      <c r="A1763" s="4"/>
      <c r="B1763" s="4"/>
      <c r="C1763" s="4"/>
      <c r="D1763" s="4"/>
      <c r="E1763" s="4"/>
      <c r="F1763" s="4"/>
      <c r="G1763" s="4"/>
      <c r="H1763" s="4"/>
      <c r="I1763" s="4"/>
      <c r="J1763" s="4"/>
    </row>
    <row r="1764" spans="1:10" x14ac:dyDescent="0.2">
      <c r="A1764" s="4"/>
      <c r="B1764" s="4"/>
      <c r="C1764" s="4"/>
      <c r="D1764" s="4"/>
      <c r="E1764" s="4"/>
      <c r="F1764" s="4"/>
      <c r="G1764" s="4"/>
      <c r="H1764" s="4"/>
      <c r="I1764" s="4"/>
      <c r="J1764" s="4"/>
    </row>
    <row r="1765" spans="1:10" x14ac:dyDescent="0.2">
      <c r="A1765" s="4"/>
      <c r="B1765" s="4"/>
      <c r="C1765" s="4"/>
      <c r="D1765" s="4"/>
      <c r="E1765" s="4"/>
      <c r="F1765" s="4"/>
      <c r="G1765" s="4"/>
      <c r="H1765" s="4"/>
      <c r="I1765" s="4"/>
      <c r="J1765" s="4"/>
    </row>
    <row r="1766" spans="1:10" x14ac:dyDescent="0.2">
      <c r="A1766" s="4"/>
      <c r="B1766" s="4"/>
      <c r="C1766" s="4"/>
      <c r="D1766" s="4"/>
      <c r="E1766" s="4"/>
      <c r="F1766" s="4"/>
      <c r="G1766" s="4"/>
      <c r="H1766" s="4"/>
      <c r="I1766" s="4"/>
      <c r="J1766" s="4"/>
    </row>
    <row r="1767" spans="1:10" x14ac:dyDescent="0.2">
      <c r="A1767" s="4"/>
      <c r="B1767" s="4"/>
      <c r="C1767" s="4"/>
      <c r="D1767" s="4"/>
      <c r="E1767" s="4"/>
      <c r="F1767" s="4"/>
      <c r="G1767" s="4"/>
      <c r="H1767" s="4"/>
      <c r="I1767" s="4"/>
      <c r="J1767" s="4"/>
    </row>
    <row r="1768" spans="1:10" x14ac:dyDescent="0.2">
      <c r="A1768" s="4"/>
      <c r="B1768" s="4"/>
      <c r="C1768" s="4"/>
      <c r="D1768" s="4"/>
      <c r="E1768" s="4"/>
      <c r="F1768" s="4"/>
      <c r="G1768" s="4"/>
      <c r="H1768" s="4"/>
      <c r="I1768" s="4"/>
      <c r="J1768" s="4"/>
    </row>
    <row r="1769" spans="1:10" x14ac:dyDescent="0.2">
      <c r="A1769" s="4"/>
      <c r="B1769" s="4"/>
      <c r="C1769" s="4"/>
      <c r="D1769" s="4"/>
      <c r="E1769" s="4"/>
      <c r="F1769" s="4"/>
      <c r="G1769" s="4"/>
      <c r="H1769" s="4"/>
      <c r="I1769" s="4"/>
      <c r="J1769" s="4"/>
    </row>
    <row r="1770" spans="1:10" x14ac:dyDescent="0.2">
      <c r="A1770" s="4"/>
      <c r="B1770" s="4"/>
      <c r="C1770" s="4"/>
      <c r="D1770" s="4"/>
      <c r="E1770" s="4"/>
      <c r="F1770" s="4"/>
      <c r="G1770" s="4"/>
      <c r="H1770" s="4"/>
      <c r="I1770" s="4"/>
      <c r="J1770" s="4"/>
    </row>
    <row r="1771" spans="1:10" x14ac:dyDescent="0.2">
      <c r="A1771" s="4"/>
      <c r="B1771" s="4"/>
      <c r="C1771" s="4"/>
      <c r="D1771" s="4"/>
      <c r="E1771" s="4"/>
      <c r="F1771" s="4"/>
      <c r="G1771" s="4"/>
      <c r="H1771" s="4"/>
      <c r="I1771" s="4"/>
      <c r="J1771" s="4"/>
    </row>
    <row r="1772" spans="1:10" x14ac:dyDescent="0.2">
      <c r="A1772" s="4"/>
      <c r="B1772" s="4"/>
      <c r="C1772" s="4"/>
      <c r="D1772" s="4"/>
      <c r="E1772" s="4"/>
      <c r="F1772" s="4"/>
      <c r="G1772" s="4"/>
      <c r="H1772" s="4"/>
      <c r="I1772" s="4"/>
      <c r="J1772" s="4"/>
    </row>
    <row r="1773" spans="1:10" x14ac:dyDescent="0.2">
      <c r="A1773" s="4"/>
      <c r="B1773" s="4"/>
      <c r="C1773" s="4"/>
      <c r="D1773" s="4"/>
      <c r="E1773" s="4"/>
      <c r="F1773" s="4"/>
      <c r="G1773" s="4"/>
      <c r="H1773" s="4"/>
      <c r="I1773" s="4"/>
      <c r="J1773" s="4"/>
    </row>
    <row r="1774" spans="1:10" x14ac:dyDescent="0.2">
      <c r="A1774" s="4"/>
      <c r="B1774" s="4"/>
      <c r="C1774" s="4"/>
      <c r="D1774" s="4"/>
      <c r="E1774" s="4"/>
      <c r="F1774" s="4"/>
      <c r="G1774" s="4"/>
      <c r="H1774" s="4"/>
      <c r="I1774" s="4"/>
      <c r="J1774" s="4"/>
    </row>
    <row r="1775" spans="1:10" x14ac:dyDescent="0.2">
      <c r="A1775" s="4"/>
      <c r="B1775" s="4"/>
      <c r="C1775" s="4"/>
      <c r="D1775" s="4"/>
      <c r="E1775" s="4"/>
      <c r="F1775" s="4"/>
      <c r="G1775" s="4"/>
      <c r="H1775" s="4"/>
      <c r="I1775" s="4"/>
      <c r="J1775" s="4"/>
    </row>
    <row r="1776" spans="1:10" x14ac:dyDescent="0.2">
      <c r="A1776" s="4"/>
      <c r="B1776" s="4"/>
      <c r="C1776" s="4"/>
      <c r="D1776" s="4"/>
      <c r="E1776" s="4"/>
      <c r="F1776" s="4"/>
      <c r="G1776" s="4"/>
      <c r="H1776" s="4"/>
      <c r="I1776" s="4"/>
      <c r="J1776" s="4"/>
    </row>
    <row r="1777" spans="1:10" x14ac:dyDescent="0.2">
      <c r="A1777" s="4"/>
      <c r="B1777" s="4"/>
      <c r="C1777" s="4"/>
      <c r="D1777" s="4"/>
      <c r="E1777" s="4"/>
      <c r="F1777" s="4"/>
      <c r="G1777" s="4"/>
      <c r="H1777" s="4"/>
      <c r="I1777" s="4"/>
      <c r="J1777" s="4"/>
    </row>
    <row r="1778" spans="1:10" x14ac:dyDescent="0.2">
      <c r="A1778" s="4"/>
      <c r="B1778" s="4"/>
      <c r="C1778" s="4"/>
      <c r="D1778" s="4"/>
      <c r="E1778" s="4"/>
      <c r="F1778" s="4"/>
      <c r="G1778" s="4"/>
      <c r="H1778" s="4"/>
      <c r="I1778" s="4"/>
      <c r="J1778" s="4"/>
    </row>
    <row r="1779" spans="1:10" x14ac:dyDescent="0.2">
      <c r="A1779" s="4"/>
      <c r="B1779" s="4"/>
      <c r="C1779" s="4"/>
      <c r="D1779" s="4"/>
      <c r="E1779" s="4"/>
      <c r="F1779" s="4"/>
      <c r="G1779" s="4"/>
      <c r="H1779" s="4"/>
      <c r="I1779" s="4"/>
      <c r="J1779" s="4"/>
    </row>
    <row r="1780" spans="1:10" x14ac:dyDescent="0.2">
      <c r="A1780" s="4"/>
      <c r="B1780" s="4"/>
      <c r="C1780" s="4"/>
      <c r="D1780" s="4"/>
      <c r="E1780" s="4"/>
      <c r="F1780" s="4"/>
      <c r="G1780" s="4"/>
      <c r="H1780" s="4"/>
      <c r="I1780" s="4"/>
      <c r="J1780" s="4"/>
    </row>
    <row r="1781" spans="1:10" x14ac:dyDescent="0.2">
      <c r="A1781" s="4"/>
      <c r="B1781" s="4"/>
      <c r="C1781" s="4"/>
      <c r="D1781" s="4"/>
      <c r="E1781" s="4"/>
      <c r="F1781" s="4"/>
      <c r="G1781" s="4"/>
      <c r="H1781" s="4"/>
      <c r="I1781" s="4"/>
      <c r="J1781" s="4"/>
    </row>
    <row r="1782" spans="1:10" x14ac:dyDescent="0.2">
      <c r="A1782" s="4"/>
      <c r="B1782" s="4"/>
      <c r="C1782" s="4"/>
      <c r="D1782" s="4"/>
      <c r="E1782" s="4"/>
      <c r="F1782" s="4"/>
      <c r="G1782" s="4"/>
      <c r="H1782" s="4"/>
      <c r="I1782" s="4"/>
      <c r="J1782" s="4"/>
    </row>
    <row r="1783" spans="1:10" x14ac:dyDescent="0.2">
      <c r="A1783" s="4"/>
      <c r="B1783" s="4"/>
      <c r="C1783" s="4"/>
      <c r="D1783" s="4"/>
      <c r="E1783" s="4"/>
      <c r="F1783" s="4"/>
      <c r="G1783" s="4"/>
      <c r="H1783" s="4"/>
      <c r="I1783" s="4"/>
      <c r="J1783" s="4"/>
    </row>
    <row r="1784" spans="1:10" x14ac:dyDescent="0.2">
      <c r="A1784" s="4"/>
      <c r="B1784" s="4"/>
      <c r="C1784" s="4"/>
      <c r="D1784" s="4"/>
      <c r="E1784" s="4"/>
      <c r="F1784" s="4"/>
      <c r="G1784" s="4"/>
      <c r="H1784" s="4"/>
      <c r="I1784" s="4"/>
      <c r="J1784" s="4"/>
    </row>
    <row r="1785" spans="1:10" x14ac:dyDescent="0.2">
      <c r="A1785" s="4"/>
      <c r="B1785" s="4"/>
      <c r="C1785" s="4"/>
      <c r="D1785" s="4"/>
      <c r="E1785" s="4"/>
      <c r="F1785" s="4"/>
      <c r="G1785" s="4"/>
      <c r="H1785" s="4"/>
      <c r="I1785" s="4"/>
      <c r="J1785" s="4"/>
    </row>
    <row r="1786" spans="1:10" x14ac:dyDescent="0.2">
      <c r="A1786" s="4"/>
      <c r="B1786" s="4"/>
      <c r="C1786" s="4"/>
      <c r="D1786" s="4"/>
      <c r="E1786" s="4"/>
      <c r="F1786" s="4"/>
      <c r="G1786" s="4"/>
      <c r="H1786" s="4"/>
      <c r="I1786" s="4"/>
      <c r="J1786" s="4"/>
    </row>
    <row r="1787" spans="1:10" x14ac:dyDescent="0.2">
      <c r="A1787" s="4"/>
      <c r="B1787" s="4"/>
      <c r="C1787" s="4"/>
      <c r="D1787" s="4"/>
      <c r="E1787" s="4"/>
      <c r="F1787" s="4"/>
      <c r="G1787" s="4"/>
      <c r="H1787" s="4"/>
      <c r="I1787" s="4"/>
      <c r="J1787" s="4"/>
    </row>
    <row r="1788" spans="1:10" x14ac:dyDescent="0.2">
      <c r="A1788" s="4"/>
      <c r="B1788" s="4"/>
      <c r="C1788" s="4"/>
      <c r="D1788" s="4"/>
      <c r="E1788" s="4"/>
      <c r="F1788" s="4"/>
      <c r="G1788" s="4"/>
      <c r="H1788" s="4"/>
      <c r="I1788" s="4"/>
      <c r="J1788" s="4"/>
    </row>
    <row r="1789" spans="1:10" x14ac:dyDescent="0.2">
      <c r="A1789" s="4"/>
      <c r="B1789" s="4"/>
      <c r="C1789" s="4"/>
      <c r="D1789" s="4"/>
      <c r="E1789" s="4"/>
      <c r="F1789" s="4"/>
      <c r="G1789" s="4"/>
      <c r="H1789" s="4"/>
      <c r="I1789" s="4"/>
      <c r="J1789" s="4"/>
    </row>
    <row r="1790" spans="1:10" x14ac:dyDescent="0.2">
      <c r="A1790" s="4"/>
      <c r="B1790" s="4"/>
      <c r="C1790" s="4"/>
      <c r="D1790" s="4"/>
      <c r="E1790" s="4"/>
      <c r="F1790" s="4"/>
      <c r="G1790" s="4"/>
      <c r="H1790" s="4"/>
      <c r="I1790" s="4"/>
      <c r="J1790" s="4"/>
    </row>
    <row r="1791" spans="1:10" x14ac:dyDescent="0.2">
      <c r="A1791" s="4"/>
      <c r="B1791" s="4"/>
      <c r="C1791" s="4"/>
      <c r="D1791" s="4"/>
      <c r="E1791" s="4"/>
      <c r="F1791" s="4"/>
      <c r="G1791" s="4"/>
      <c r="H1791" s="4"/>
      <c r="I1791" s="4"/>
      <c r="J1791" s="4"/>
    </row>
    <row r="1792" spans="1:10" x14ac:dyDescent="0.2">
      <c r="A1792" s="4"/>
      <c r="B1792" s="4"/>
      <c r="C1792" s="4"/>
      <c r="D1792" s="4"/>
      <c r="E1792" s="4"/>
      <c r="F1792" s="4"/>
      <c r="G1792" s="4"/>
      <c r="H1792" s="4"/>
      <c r="I1792" s="4"/>
      <c r="J1792" s="4"/>
    </row>
    <row r="1793" spans="1:10" x14ac:dyDescent="0.2">
      <c r="A1793" s="4"/>
      <c r="B1793" s="4"/>
      <c r="C1793" s="4"/>
      <c r="D1793" s="4"/>
      <c r="E1793" s="4"/>
      <c r="F1793" s="4"/>
      <c r="G1793" s="4"/>
      <c r="H1793" s="4"/>
      <c r="I1793" s="4"/>
      <c r="J1793" s="4"/>
    </row>
    <row r="1794" spans="1:10" x14ac:dyDescent="0.2">
      <c r="A1794" s="4"/>
      <c r="B1794" s="4"/>
      <c r="C1794" s="4"/>
      <c r="D1794" s="4"/>
      <c r="E1794" s="4"/>
      <c r="F1794" s="4"/>
      <c r="G1794" s="4"/>
      <c r="H1794" s="4"/>
      <c r="I1794" s="4"/>
      <c r="J1794" s="4"/>
    </row>
    <row r="1795" spans="1:10" x14ac:dyDescent="0.2">
      <c r="A1795" s="4"/>
      <c r="B1795" s="4"/>
      <c r="C1795" s="4"/>
      <c r="D1795" s="4"/>
      <c r="E1795" s="4"/>
      <c r="F1795" s="4"/>
      <c r="G1795" s="4"/>
      <c r="H1795" s="4"/>
      <c r="I1795" s="4"/>
      <c r="J1795" s="4"/>
    </row>
    <row r="1796" spans="1:10" x14ac:dyDescent="0.2">
      <c r="A1796" s="4"/>
      <c r="B1796" s="4"/>
      <c r="C1796" s="4"/>
      <c r="D1796" s="4"/>
      <c r="E1796" s="4"/>
      <c r="F1796" s="4"/>
      <c r="G1796" s="4"/>
      <c r="H1796" s="4"/>
      <c r="I1796" s="4"/>
      <c r="J1796" s="4"/>
    </row>
    <row r="1797" spans="1:10" x14ac:dyDescent="0.2">
      <c r="A1797" s="4"/>
      <c r="B1797" s="4"/>
      <c r="C1797" s="4"/>
      <c r="D1797" s="4"/>
      <c r="E1797" s="4"/>
      <c r="F1797" s="4"/>
      <c r="G1797" s="4"/>
      <c r="H1797" s="4"/>
      <c r="I1797" s="4"/>
      <c r="J1797" s="4"/>
    </row>
    <row r="1798" spans="1:10" x14ac:dyDescent="0.2">
      <c r="A1798" s="4"/>
      <c r="B1798" s="4"/>
      <c r="C1798" s="4"/>
      <c r="D1798" s="4"/>
      <c r="E1798" s="4"/>
      <c r="F1798" s="4"/>
      <c r="G1798" s="4"/>
      <c r="H1798" s="4"/>
      <c r="I1798" s="4"/>
      <c r="J1798" s="4"/>
    </row>
    <row r="1799" spans="1:10" x14ac:dyDescent="0.2">
      <c r="A1799" s="4"/>
      <c r="B1799" s="4"/>
      <c r="C1799" s="4"/>
      <c r="D1799" s="4"/>
      <c r="E1799" s="4"/>
      <c r="F1799" s="4"/>
      <c r="G1799" s="4"/>
      <c r="H1799" s="4"/>
      <c r="I1799" s="4"/>
      <c r="J1799" s="4"/>
    </row>
    <row r="1800" spans="1:10" x14ac:dyDescent="0.2">
      <c r="A1800" s="4"/>
      <c r="B1800" s="4"/>
      <c r="C1800" s="4"/>
      <c r="D1800" s="4"/>
      <c r="E1800" s="4"/>
      <c r="F1800" s="4"/>
      <c r="G1800" s="4"/>
      <c r="H1800" s="4"/>
      <c r="I1800" s="4"/>
      <c r="J1800" s="4"/>
    </row>
    <row r="1801" spans="1:10" x14ac:dyDescent="0.2">
      <c r="A1801" s="4"/>
      <c r="B1801" s="4"/>
      <c r="C1801" s="4"/>
      <c r="D1801" s="4"/>
      <c r="E1801" s="4"/>
      <c r="F1801" s="4"/>
      <c r="G1801" s="4"/>
      <c r="H1801" s="4"/>
      <c r="I1801" s="4"/>
      <c r="J1801" s="4"/>
    </row>
    <row r="1802" spans="1:10" x14ac:dyDescent="0.2">
      <c r="A1802" s="4"/>
      <c r="B1802" s="4"/>
      <c r="C1802" s="4"/>
      <c r="D1802" s="4"/>
      <c r="E1802" s="4"/>
      <c r="F1802" s="4"/>
      <c r="G1802" s="4"/>
      <c r="H1802" s="4"/>
      <c r="I1802" s="4"/>
      <c r="J1802" s="4"/>
    </row>
    <row r="1803" spans="1:10" x14ac:dyDescent="0.2">
      <c r="A1803" s="4"/>
      <c r="B1803" s="4"/>
      <c r="C1803" s="4"/>
      <c r="D1803" s="4"/>
      <c r="E1803" s="4"/>
      <c r="F1803" s="4"/>
      <c r="G1803" s="4"/>
      <c r="H1803" s="4"/>
      <c r="I1803" s="4"/>
      <c r="J1803" s="4"/>
    </row>
    <row r="1804" spans="1:10" x14ac:dyDescent="0.2">
      <c r="A1804" s="4"/>
      <c r="B1804" s="4"/>
      <c r="C1804" s="4"/>
      <c r="D1804" s="4"/>
      <c r="E1804" s="4"/>
      <c r="F1804" s="4"/>
      <c r="G1804" s="4"/>
      <c r="H1804" s="4"/>
      <c r="I1804" s="4"/>
      <c r="J1804" s="4"/>
    </row>
    <row r="1805" spans="1:10" x14ac:dyDescent="0.2">
      <c r="A1805" s="4"/>
      <c r="B1805" s="4"/>
      <c r="C1805" s="4"/>
      <c r="D1805" s="4"/>
      <c r="E1805" s="4"/>
      <c r="F1805" s="4"/>
      <c r="G1805" s="4"/>
      <c r="H1805" s="4"/>
      <c r="I1805" s="4"/>
      <c r="J1805" s="4"/>
    </row>
    <row r="1806" spans="1:10" x14ac:dyDescent="0.2">
      <c r="A1806" s="4"/>
      <c r="B1806" s="4"/>
      <c r="C1806" s="4"/>
      <c r="D1806" s="4"/>
      <c r="E1806" s="4"/>
      <c r="F1806" s="4"/>
      <c r="G1806" s="4"/>
      <c r="H1806" s="4"/>
      <c r="I1806" s="4"/>
      <c r="J1806" s="4"/>
    </row>
    <row r="1807" spans="1:10" x14ac:dyDescent="0.2">
      <c r="A1807" s="4"/>
      <c r="B1807" s="4"/>
      <c r="C1807" s="4"/>
      <c r="D1807" s="4"/>
      <c r="E1807" s="4"/>
      <c r="F1807" s="4"/>
      <c r="G1807" s="4"/>
      <c r="H1807" s="4"/>
      <c r="I1807" s="4"/>
      <c r="J1807" s="4"/>
    </row>
    <row r="1808" spans="1:10" x14ac:dyDescent="0.2">
      <c r="A1808" s="4"/>
      <c r="B1808" s="4"/>
      <c r="C1808" s="4"/>
      <c r="D1808" s="4"/>
      <c r="E1808" s="4"/>
      <c r="F1808" s="4"/>
      <c r="G1808" s="4"/>
      <c r="H1808" s="4"/>
      <c r="I1808" s="4"/>
      <c r="J1808" s="4"/>
    </row>
    <row r="1809" spans="1:10" x14ac:dyDescent="0.2">
      <c r="A1809" s="4"/>
      <c r="B1809" s="4"/>
      <c r="C1809" s="4"/>
      <c r="D1809" s="4"/>
      <c r="E1809" s="4"/>
      <c r="F1809" s="4"/>
      <c r="G1809" s="4"/>
      <c r="H1809" s="4"/>
      <c r="I1809" s="4"/>
      <c r="J1809" s="4"/>
    </row>
    <row r="1810" spans="1:10" x14ac:dyDescent="0.2">
      <c r="A1810" s="4"/>
      <c r="B1810" s="4"/>
      <c r="C1810" s="4"/>
      <c r="D1810" s="4"/>
      <c r="E1810" s="4"/>
      <c r="F1810" s="4"/>
      <c r="G1810" s="4"/>
      <c r="H1810" s="4"/>
      <c r="I1810" s="4"/>
      <c r="J1810" s="4"/>
    </row>
    <row r="1811" spans="1:10" x14ac:dyDescent="0.2">
      <c r="A1811" s="4"/>
      <c r="B1811" s="4"/>
      <c r="C1811" s="4"/>
      <c r="D1811" s="4"/>
      <c r="E1811" s="4"/>
      <c r="F1811" s="4"/>
      <c r="G1811" s="4"/>
      <c r="H1811" s="4"/>
      <c r="I1811" s="4"/>
      <c r="J1811" s="4"/>
    </row>
    <row r="1812" spans="1:10" x14ac:dyDescent="0.2">
      <c r="A1812" s="4"/>
      <c r="B1812" s="4"/>
      <c r="C1812" s="4"/>
      <c r="D1812" s="4"/>
      <c r="E1812" s="4"/>
      <c r="F1812" s="4"/>
      <c r="G1812" s="4"/>
      <c r="H1812" s="4"/>
      <c r="I1812" s="4"/>
      <c r="J1812" s="4"/>
    </row>
    <row r="1813" spans="1:10" x14ac:dyDescent="0.2">
      <c r="A1813" s="4"/>
      <c r="B1813" s="4"/>
      <c r="C1813" s="4"/>
      <c r="D1813" s="4"/>
      <c r="E1813" s="4"/>
      <c r="F1813" s="4"/>
      <c r="G1813" s="4"/>
      <c r="H1813" s="4"/>
      <c r="I1813" s="4"/>
      <c r="J1813" s="4"/>
    </row>
    <row r="1814" spans="1:10" x14ac:dyDescent="0.2">
      <c r="A1814" s="4"/>
      <c r="B1814" s="4"/>
      <c r="C1814" s="4"/>
      <c r="D1814" s="4"/>
      <c r="E1814" s="4"/>
      <c r="F1814" s="4"/>
      <c r="G1814" s="4"/>
      <c r="H1814" s="4"/>
      <c r="I1814" s="4"/>
      <c r="J1814" s="4"/>
    </row>
    <row r="1815" spans="1:10" x14ac:dyDescent="0.2">
      <c r="A1815" s="4"/>
      <c r="B1815" s="4"/>
      <c r="C1815" s="4"/>
      <c r="D1815" s="4"/>
      <c r="E1815" s="4"/>
      <c r="F1815" s="4"/>
      <c r="G1815" s="4"/>
      <c r="H1815" s="4"/>
      <c r="I1815" s="4"/>
      <c r="J1815" s="4"/>
    </row>
    <row r="1816" spans="1:10" x14ac:dyDescent="0.2">
      <c r="A1816" s="4"/>
      <c r="B1816" s="4"/>
      <c r="C1816" s="4"/>
      <c r="D1816" s="4"/>
      <c r="E1816" s="4"/>
      <c r="F1816" s="4"/>
      <c r="G1816" s="4"/>
      <c r="H1816" s="4"/>
      <c r="I1816" s="4"/>
      <c r="J1816" s="4"/>
    </row>
    <row r="1817" spans="1:10" x14ac:dyDescent="0.2">
      <c r="A1817" s="4"/>
      <c r="B1817" s="4"/>
      <c r="C1817" s="4"/>
      <c r="D1817" s="4"/>
      <c r="E1817" s="4"/>
      <c r="F1817" s="4"/>
      <c r="G1817" s="4"/>
      <c r="H1817" s="4"/>
      <c r="I1817" s="4"/>
      <c r="J1817" s="4"/>
    </row>
    <row r="1818" spans="1:10" x14ac:dyDescent="0.2">
      <c r="A1818" s="4"/>
      <c r="B1818" s="4"/>
      <c r="C1818" s="4"/>
      <c r="D1818" s="4"/>
      <c r="E1818" s="4"/>
      <c r="F1818" s="4"/>
      <c r="G1818" s="4"/>
      <c r="H1818" s="4"/>
      <c r="I1818" s="4"/>
      <c r="J1818" s="4"/>
    </row>
    <row r="1819" spans="1:10" x14ac:dyDescent="0.2">
      <c r="A1819" s="4"/>
      <c r="B1819" s="4"/>
      <c r="C1819" s="4"/>
      <c r="D1819" s="4"/>
      <c r="E1819" s="4"/>
      <c r="F1819" s="4"/>
      <c r="G1819" s="4"/>
      <c r="H1819" s="4"/>
      <c r="I1819" s="4"/>
      <c r="J1819" s="4"/>
    </row>
    <row r="1820" spans="1:10" x14ac:dyDescent="0.2">
      <c r="A1820" s="4"/>
      <c r="B1820" s="4"/>
      <c r="C1820" s="4"/>
      <c r="D1820" s="4"/>
      <c r="E1820" s="4"/>
      <c r="F1820" s="4"/>
      <c r="G1820" s="4"/>
      <c r="H1820" s="4"/>
      <c r="I1820" s="4"/>
      <c r="J1820" s="4"/>
    </row>
    <row r="1821" spans="1:10" x14ac:dyDescent="0.2">
      <c r="A1821" s="4"/>
      <c r="B1821" s="4"/>
      <c r="C1821" s="4"/>
      <c r="D1821" s="4"/>
      <c r="E1821" s="4"/>
      <c r="F1821" s="4"/>
      <c r="G1821" s="4"/>
      <c r="H1821" s="4"/>
      <c r="I1821" s="4"/>
      <c r="J1821" s="4"/>
    </row>
    <row r="1822" spans="1:10" x14ac:dyDescent="0.2">
      <c r="A1822" s="4"/>
      <c r="B1822" s="4"/>
      <c r="C1822" s="4"/>
      <c r="D1822" s="4"/>
      <c r="E1822" s="4"/>
      <c r="F1822" s="4"/>
      <c r="G1822" s="4"/>
      <c r="H1822" s="4"/>
      <c r="I1822" s="4"/>
      <c r="J1822" s="4"/>
    </row>
    <row r="1823" spans="1:10" x14ac:dyDescent="0.2">
      <c r="A1823" s="4"/>
      <c r="B1823" s="4"/>
      <c r="C1823" s="4"/>
      <c r="D1823" s="4"/>
      <c r="E1823" s="4"/>
      <c r="F1823" s="4"/>
      <c r="G1823" s="4"/>
      <c r="H1823" s="4"/>
      <c r="I1823" s="4"/>
      <c r="J1823" s="4"/>
    </row>
    <row r="1824" spans="1:10" x14ac:dyDescent="0.2">
      <c r="A1824" s="4"/>
      <c r="B1824" s="4"/>
      <c r="C1824" s="4"/>
      <c r="D1824" s="4"/>
      <c r="E1824" s="4"/>
      <c r="F1824" s="4"/>
      <c r="G1824" s="4"/>
      <c r="H1824" s="4"/>
      <c r="I1824" s="4"/>
      <c r="J1824" s="4"/>
    </row>
    <row r="1825" spans="1:10" x14ac:dyDescent="0.2">
      <c r="A1825" s="4"/>
      <c r="B1825" s="4"/>
      <c r="C1825" s="4"/>
      <c r="D1825" s="4"/>
      <c r="E1825" s="4"/>
      <c r="F1825" s="4"/>
      <c r="G1825" s="4"/>
      <c r="H1825" s="4"/>
      <c r="I1825" s="4"/>
      <c r="J1825" s="4"/>
    </row>
    <row r="1826" spans="1:10" x14ac:dyDescent="0.2">
      <c r="A1826" s="4"/>
      <c r="B1826" s="4"/>
      <c r="C1826" s="4"/>
      <c r="D1826" s="4"/>
      <c r="E1826" s="4"/>
      <c r="F1826" s="4"/>
      <c r="G1826" s="4"/>
      <c r="H1826" s="4"/>
      <c r="I1826" s="4"/>
      <c r="J1826" s="4"/>
    </row>
    <row r="1827" spans="1:10" x14ac:dyDescent="0.2">
      <c r="A1827" s="4"/>
      <c r="B1827" s="4"/>
      <c r="C1827" s="4"/>
      <c r="D1827" s="4"/>
      <c r="E1827" s="4"/>
      <c r="F1827" s="4"/>
      <c r="G1827" s="4"/>
      <c r="H1827" s="4"/>
      <c r="I1827" s="4"/>
      <c r="J1827" s="4"/>
    </row>
    <row r="1828" spans="1:10" x14ac:dyDescent="0.2">
      <c r="A1828" s="4"/>
      <c r="B1828" s="4"/>
      <c r="C1828" s="4"/>
      <c r="D1828" s="4"/>
      <c r="E1828" s="4"/>
      <c r="F1828" s="4"/>
      <c r="G1828" s="4"/>
      <c r="H1828" s="4"/>
      <c r="I1828" s="4"/>
      <c r="J1828" s="4"/>
    </row>
    <row r="1829" spans="1:10" x14ac:dyDescent="0.2">
      <c r="A1829" s="4"/>
      <c r="B1829" s="4"/>
      <c r="C1829" s="4"/>
      <c r="D1829" s="4"/>
      <c r="E1829" s="4"/>
      <c r="F1829" s="4"/>
      <c r="G1829" s="4"/>
      <c r="H1829" s="4"/>
      <c r="I1829" s="4"/>
      <c r="J1829" s="4"/>
    </row>
    <row r="1830" spans="1:10" x14ac:dyDescent="0.2">
      <c r="A1830" s="4"/>
      <c r="B1830" s="4"/>
      <c r="C1830" s="4"/>
      <c r="D1830" s="4"/>
      <c r="E1830" s="4"/>
      <c r="F1830" s="4"/>
      <c r="G1830" s="4"/>
      <c r="H1830" s="4"/>
      <c r="I1830" s="4"/>
      <c r="J1830" s="4"/>
    </row>
    <row r="1831" spans="1:10" x14ac:dyDescent="0.2">
      <c r="A1831" s="4"/>
      <c r="B1831" s="4"/>
      <c r="C1831" s="4"/>
      <c r="D1831" s="4"/>
      <c r="E1831" s="4"/>
      <c r="F1831" s="4"/>
      <c r="G1831" s="4"/>
      <c r="H1831" s="4"/>
      <c r="I1831" s="4"/>
      <c r="J1831" s="4"/>
    </row>
    <row r="1832" spans="1:10" x14ac:dyDescent="0.2">
      <c r="A1832" s="4"/>
      <c r="B1832" s="4"/>
      <c r="C1832" s="4"/>
      <c r="D1832" s="4"/>
      <c r="E1832" s="4"/>
      <c r="F1832" s="4"/>
      <c r="G1832" s="4"/>
      <c r="H1832" s="4"/>
      <c r="I1832" s="4"/>
      <c r="J1832" s="4"/>
    </row>
    <row r="1833" spans="1:10" x14ac:dyDescent="0.2">
      <c r="A1833" s="4"/>
      <c r="B1833" s="4"/>
      <c r="C1833" s="4"/>
      <c r="D1833" s="4"/>
      <c r="E1833" s="4"/>
      <c r="F1833" s="4"/>
      <c r="G1833" s="4"/>
      <c r="H1833" s="4"/>
      <c r="I1833" s="4"/>
      <c r="J1833" s="4"/>
    </row>
    <row r="1834" spans="1:10" x14ac:dyDescent="0.2">
      <c r="A1834" s="4"/>
      <c r="B1834" s="4"/>
      <c r="C1834" s="4"/>
      <c r="D1834" s="4"/>
      <c r="E1834" s="4"/>
      <c r="F1834" s="4"/>
      <c r="G1834" s="4"/>
      <c r="H1834" s="4"/>
      <c r="I1834" s="4"/>
      <c r="J1834" s="4"/>
    </row>
    <row r="1835" spans="1:10" x14ac:dyDescent="0.2">
      <c r="A1835" s="4"/>
      <c r="B1835" s="4"/>
      <c r="C1835" s="4"/>
      <c r="D1835" s="4"/>
      <c r="E1835" s="4"/>
      <c r="F1835" s="4"/>
      <c r="G1835" s="4"/>
      <c r="H1835" s="4"/>
      <c r="I1835" s="4"/>
      <c r="J1835" s="4"/>
    </row>
    <row r="1836" spans="1:10" x14ac:dyDescent="0.2">
      <c r="A1836" s="4"/>
      <c r="B1836" s="4"/>
      <c r="C1836" s="4"/>
      <c r="D1836" s="4"/>
      <c r="E1836" s="4"/>
      <c r="F1836" s="4"/>
      <c r="G1836" s="4"/>
      <c r="H1836" s="4"/>
      <c r="I1836" s="4"/>
      <c r="J1836" s="4"/>
    </row>
    <row r="1837" spans="1:10" x14ac:dyDescent="0.2">
      <c r="A1837" s="4"/>
      <c r="B1837" s="4"/>
      <c r="C1837" s="4"/>
      <c r="D1837" s="4"/>
      <c r="E1837" s="4"/>
      <c r="F1837" s="4"/>
      <c r="G1837" s="4"/>
      <c r="H1837" s="4"/>
      <c r="I1837" s="4"/>
      <c r="J1837" s="4"/>
    </row>
    <row r="1838" spans="1:10" x14ac:dyDescent="0.2">
      <c r="A1838" s="4"/>
      <c r="B1838" s="4"/>
      <c r="C1838" s="4"/>
      <c r="D1838" s="4"/>
      <c r="E1838" s="4"/>
      <c r="F1838" s="4"/>
      <c r="G1838" s="4"/>
      <c r="H1838" s="4"/>
      <c r="I1838" s="4"/>
      <c r="J1838" s="4"/>
    </row>
    <row r="1839" spans="1:10" x14ac:dyDescent="0.2">
      <c r="A1839" s="4"/>
      <c r="B1839" s="4"/>
      <c r="C1839" s="4"/>
      <c r="D1839" s="4"/>
      <c r="E1839" s="4"/>
      <c r="F1839" s="4"/>
      <c r="G1839" s="4"/>
      <c r="H1839" s="4"/>
      <c r="I1839" s="4"/>
      <c r="J1839" s="4"/>
    </row>
    <row r="1840" spans="1:10" x14ac:dyDescent="0.2">
      <c r="A1840" s="4"/>
      <c r="B1840" s="4"/>
      <c r="C1840" s="4"/>
      <c r="D1840" s="4"/>
      <c r="E1840" s="4"/>
      <c r="F1840" s="4"/>
      <c r="G1840" s="4"/>
      <c r="H1840" s="4"/>
      <c r="I1840" s="4"/>
      <c r="J1840" s="4"/>
    </row>
    <row r="1841" spans="1:10" x14ac:dyDescent="0.2">
      <c r="A1841" s="4"/>
      <c r="B1841" s="4"/>
      <c r="C1841" s="4"/>
      <c r="D1841" s="4"/>
      <c r="E1841" s="4"/>
      <c r="F1841" s="4"/>
      <c r="G1841" s="4"/>
      <c r="H1841" s="4"/>
      <c r="I1841" s="4"/>
      <c r="J1841" s="4"/>
    </row>
    <row r="1842" spans="1:10" x14ac:dyDescent="0.2">
      <c r="A1842" s="4"/>
      <c r="B1842" s="4"/>
      <c r="C1842" s="4"/>
      <c r="D1842" s="4"/>
      <c r="E1842" s="4"/>
      <c r="F1842" s="4"/>
      <c r="G1842" s="4"/>
      <c r="H1842" s="4"/>
      <c r="I1842" s="4"/>
      <c r="J1842" s="4"/>
    </row>
    <row r="1843" spans="1:10" x14ac:dyDescent="0.2">
      <c r="A1843" s="4"/>
      <c r="B1843" s="4"/>
      <c r="C1843" s="4"/>
      <c r="D1843" s="4"/>
      <c r="E1843" s="4"/>
      <c r="F1843" s="4"/>
      <c r="G1843" s="4"/>
      <c r="H1843" s="4"/>
      <c r="I1843" s="4"/>
      <c r="J1843" s="4"/>
    </row>
    <row r="1844" spans="1:10" x14ac:dyDescent="0.2">
      <c r="A1844" s="4"/>
      <c r="B1844" s="4"/>
      <c r="C1844" s="4"/>
      <c r="D1844" s="4"/>
      <c r="E1844" s="4"/>
      <c r="F1844" s="4"/>
      <c r="G1844" s="4"/>
      <c r="H1844" s="4"/>
      <c r="I1844" s="4"/>
      <c r="J1844" s="4"/>
    </row>
    <row r="1845" spans="1:10" x14ac:dyDescent="0.2">
      <c r="A1845" s="4"/>
      <c r="B1845" s="4"/>
      <c r="C1845" s="4"/>
      <c r="D1845" s="4"/>
      <c r="E1845" s="4"/>
      <c r="F1845" s="4"/>
      <c r="G1845" s="4"/>
      <c r="H1845" s="4"/>
      <c r="I1845" s="4"/>
      <c r="J1845" s="4"/>
    </row>
    <row r="1846" spans="1:10" x14ac:dyDescent="0.2">
      <c r="A1846" s="4"/>
      <c r="B1846" s="4"/>
      <c r="C1846" s="4"/>
      <c r="D1846" s="4"/>
      <c r="E1846" s="4"/>
      <c r="F1846" s="4"/>
      <c r="G1846" s="4"/>
      <c r="H1846" s="4"/>
      <c r="I1846" s="4"/>
      <c r="J1846" s="4"/>
    </row>
    <row r="1847" spans="1:10" x14ac:dyDescent="0.2">
      <c r="A1847" s="4"/>
      <c r="B1847" s="4"/>
      <c r="C1847" s="4"/>
      <c r="D1847" s="4"/>
      <c r="E1847" s="4"/>
      <c r="F1847" s="4"/>
      <c r="G1847" s="4"/>
      <c r="H1847" s="4"/>
      <c r="I1847" s="4"/>
      <c r="J1847" s="4"/>
    </row>
    <row r="1848" spans="1:10" x14ac:dyDescent="0.2">
      <c r="A1848" s="4"/>
      <c r="B1848" s="4"/>
      <c r="C1848" s="4"/>
      <c r="D1848" s="4"/>
      <c r="E1848" s="4"/>
      <c r="F1848" s="4"/>
      <c r="G1848" s="4"/>
      <c r="H1848" s="4"/>
      <c r="I1848" s="4"/>
      <c r="J1848" s="4"/>
    </row>
    <row r="1849" spans="1:10" x14ac:dyDescent="0.2">
      <c r="A1849" s="4"/>
      <c r="B1849" s="4"/>
      <c r="C1849" s="4"/>
      <c r="D1849" s="4"/>
      <c r="E1849" s="4"/>
      <c r="F1849" s="4"/>
      <c r="G1849" s="4"/>
      <c r="H1849" s="4"/>
      <c r="I1849" s="4"/>
      <c r="J1849" s="4"/>
    </row>
    <row r="1850" spans="1:10" x14ac:dyDescent="0.2">
      <c r="A1850" s="4"/>
      <c r="B1850" s="4"/>
      <c r="C1850" s="4"/>
      <c r="D1850" s="4"/>
      <c r="E1850" s="4"/>
      <c r="F1850" s="4"/>
      <c r="G1850" s="4"/>
      <c r="H1850" s="4"/>
      <c r="I1850" s="4"/>
      <c r="J1850" s="4"/>
    </row>
    <row r="1851" spans="1:10" x14ac:dyDescent="0.2">
      <c r="A1851" s="4"/>
      <c r="B1851" s="4"/>
      <c r="C1851" s="4"/>
      <c r="D1851" s="4"/>
      <c r="E1851" s="4"/>
      <c r="F1851" s="4"/>
      <c r="G1851" s="4"/>
      <c r="H1851" s="4"/>
      <c r="I1851" s="4"/>
      <c r="J1851" s="4"/>
    </row>
    <row r="1852" spans="1:10" x14ac:dyDescent="0.2">
      <c r="A1852" s="4"/>
      <c r="B1852" s="4"/>
      <c r="C1852" s="4"/>
      <c r="D1852" s="4"/>
      <c r="E1852" s="4"/>
      <c r="F1852" s="4"/>
      <c r="G1852" s="4"/>
      <c r="H1852" s="4"/>
      <c r="I1852" s="4"/>
      <c r="J1852" s="4"/>
    </row>
    <row r="1853" spans="1:10" x14ac:dyDescent="0.2">
      <c r="A1853" s="4"/>
      <c r="B1853" s="4"/>
      <c r="C1853" s="4"/>
      <c r="D1853" s="4"/>
      <c r="E1853" s="4"/>
      <c r="F1853" s="4"/>
      <c r="G1853" s="4"/>
      <c r="H1853" s="4"/>
      <c r="I1853" s="4"/>
      <c r="J1853" s="4"/>
    </row>
    <row r="1854" spans="1:10" x14ac:dyDescent="0.2">
      <c r="A1854" s="4"/>
      <c r="B1854" s="4"/>
      <c r="C1854" s="4"/>
      <c r="D1854" s="4"/>
      <c r="E1854" s="4"/>
      <c r="F1854" s="4"/>
      <c r="G1854" s="4"/>
      <c r="H1854" s="4"/>
      <c r="I1854" s="4"/>
      <c r="J1854" s="4"/>
    </row>
    <row r="1855" spans="1:10" x14ac:dyDescent="0.2">
      <c r="A1855" s="4"/>
      <c r="B1855" s="4"/>
      <c r="C1855" s="4"/>
      <c r="D1855" s="4"/>
      <c r="E1855" s="4"/>
      <c r="F1855" s="4"/>
      <c r="G1855" s="4"/>
      <c r="H1855" s="4"/>
      <c r="I1855" s="4"/>
      <c r="J1855" s="4"/>
    </row>
    <row r="1856" spans="1:10" x14ac:dyDescent="0.2">
      <c r="A1856" s="4"/>
      <c r="B1856" s="4"/>
      <c r="C1856" s="4"/>
      <c r="D1856" s="4"/>
      <c r="E1856" s="4"/>
      <c r="F1856" s="4"/>
      <c r="G1856" s="4"/>
      <c r="H1856" s="4"/>
      <c r="I1856" s="4"/>
      <c r="J1856" s="4"/>
    </row>
    <row r="1857" spans="1:10" x14ac:dyDescent="0.2">
      <c r="A1857" s="4"/>
      <c r="B1857" s="4"/>
      <c r="C1857" s="4"/>
      <c r="D1857" s="4"/>
      <c r="E1857" s="4"/>
      <c r="F1857" s="4"/>
      <c r="G1857" s="4"/>
      <c r="H1857" s="4"/>
      <c r="I1857" s="4"/>
      <c r="J1857" s="4"/>
    </row>
    <row r="1858" spans="1:10" x14ac:dyDescent="0.2">
      <c r="A1858" s="4"/>
      <c r="B1858" s="4"/>
      <c r="C1858" s="4"/>
      <c r="D1858" s="4"/>
      <c r="E1858" s="4"/>
      <c r="F1858" s="4"/>
      <c r="G1858" s="4"/>
      <c r="H1858" s="4"/>
      <c r="I1858" s="4"/>
      <c r="J1858" s="4"/>
    </row>
    <row r="1859" spans="1:10" x14ac:dyDescent="0.2">
      <c r="A1859" s="4"/>
      <c r="B1859" s="4"/>
      <c r="C1859" s="4"/>
      <c r="D1859" s="4"/>
      <c r="E1859" s="4"/>
      <c r="F1859" s="4"/>
      <c r="G1859" s="4"/>
      <c r="H1859" s="4"/>
      <c r="I1859" s="4"/>
      <c r="J1859" s="4"/>
    </row>
    <row r="1860" spans="1:10" x14ac:dyDescent="0.2">
      <c r="A1860" s="4"/>
      <c r="B1860" s="4"/>
      <c r="C1860" s="4"/>
      <c r="D1860" s="4"/>
      <c r="E1860" s="4"/>
      <c r="F1860" s="4"/>
      <c r="G1860" s="4"/>
      <c r="H1860" s="4"/>
      <c r="I1860" s="4"/>
      <c r="J1860" s="4"/>
    </row>
    <row r="1861" spans="1:10" x14ac:dyDescent="0.2">
      <c r="A1861" s="4"/>
      <c r="B1861" s="4"/>
      <c r="C1861" s="4"/>
      <c r="D1861" s="4"/>
      <c r="E1861" s="4"/>
      <c r="F1861" s="4"/>
      <c r="G1861" s="4"/>
      <c r="H1861" s="4"/>
      <c r="I1861" s="4"/>
      <c r="J1861" s="4"/>
    </row>
    <row r="1862" spans="1:10" x14ac:dyDescent="0.2">
      <c r="A1862" s="4"/>
      <c r="B1862" s="4"/>
      <c r="C1862" s="4"/>
      <c r="D1862" s="4"/>
      <c r="E1862" s="4"/>
      <c r="F1862" s="4"/>
      <c r="G1862" s="4"/>
      <c r="H1862" s="4"/>
      <c r="I1862" s="4"/>
      <c r="J1862" s="4"/>
    </row>
    <row r="1863" spans="1:10" x14ac:dyDescent="0.2">
      <c r="A1863" s="4"/>
      <c r="B1863" s="4"/>
      <c r="C1863" s="4"/>
      <c r="D1863" s="4"/>
      <c r="E1863" s="4"/>
      <c r="F1863" s="4"/>
      <c r="G1863" s="4"/>
      <c r="H1863" s="4"/>
      <c r="I1863" s="4"/>
      <c r="J1863" s="4"/>
    </row>
    <row r="1864" spans="1:10" x14ac:dyDescent="0.2">
      <c r="A1864" s="4"/>
      <c r="B1864" s="4"/>
      <c r="C1864" s="4"/>
      <c r="D1864" s="4"/>
      <c r="E1864" s="4"/>
      <c r="F1864" s="4"/>
      <c r="G1864" s="4"/>
      <c r="H1864" s="4"/>
      <c r="I1864" s="4"/>
      <c r="J1864" s="4"/>
    </row>
    <row r="1865" spans="1:10" x14ac:dyDescent="0.2">
      <c r="A1865" s="4"/>
      <c r="B1865" s="4"/>
      <c r="C1865" s="4"/>
      <c r="D1865" s="4"/>
      <c r="E1865" s="4"/>
      <c r="F1865" s="4"/>
      <c r="G1865" s="4"/>
      <c r="H1865" s="4"/>
      <c r="I1865" s="4"/>
      <c r="J1865" s="4"/>
    </row>
    <row r="1866" spans="1:10" x14ac:dyDescent="0.2">
      <c r="A1866" s="4"/>
      <c r="B1866" s="4"/>
      <c r="C1866" s="4"/>
      <c r="D1866" s="4"/>
      <c r="E1866" s="4"/>
      <c r="F1866" s="4"/>
      <c r="G1866" s="4"/>
      <c r="H1866" s="4"/>
      <c r="I1866" s="4"/>
      <c r="J1866" s="4"/>
    </row>
    <row r="1867" spans="1:10" x14ac:dyDescent="0.2">
      <c r="A1867" s="4"/>
      <c r="B1867" s="4"/>
      <c r="C1867" s="4"/>
      <c r="D1867" s="4"/>
      <c r="E1867" s="4"/>
      <c r="F1867" s="4"/>
      <c r="G1867" s="4"/>
      <c r="H1867" s="4"/>
      <c r="I1867" s="4"/>
      <c r="J1867" s="4"/>
    </row>
    <row r="1868" spans="1:10" x14ac:dyDescent="0.2">
      <c r="A1868" s="4"/>
      <c r="B1868" s="4"/>
      <c r="C1868" s="4"/>
      <c r="D1868" s="4"/>
      <c r="E1868" s="4"/>
      <c r="F1868" s="4"/>
      <c r="G1868" s="4"/>
      <c r="H1868" s="4"/>
      <c r="I1868" s="4"/>
      <c r="J1868" s="4"/>
    </row>
    <row r="1869" spans="1:10" x14ac:dyDescent="0.2">
      <c r="A1869" s="4"/>
      <c r="B1869" s="4"/>
      <c r="C1869" s="4"/>
      <c r="D1869" s="4"/>
      <c r="E1869" s="4"/>
      <c r="F1869" s="4"/>
      <c r="G1869" s="4"/>
      <c r="H1869" s="4"/>
      <c r="I1869" s="4"/>
      <c r="J1869" s="4"/>
    </row>
    <row r="1870" spans="1:10" x14ac:dyDescent="0.2">
      <c r="A1870" s="4"/>
      <c r="B1870" s="4"/>
      <c r="C1870" s="4"/>
      <c r="D1870" s="4"/>
      <c r="E1870" s="4"/>
      <c r="F1870" s="4"/>
      <c r="G1870" s="4"/>
      <c r="H1870" s="4"/>
      <c r="I1870" s="4"/>
      <c r="J1870" s="4"/>
    </row>
    <row r="1871" spans="1:10" x14ac:dyDescent="0.2">
      <c r="A1871" s="4"/>
      <c r="B1871" s="4"/>
      <c r="C1871" s="4"/>
      <c r="D1871" s="4"/>
      <c r="E1871" s="4"/>
      <c r="F1871" s="4"/>
      <c r="G1871" s="4"/>
      <c r="H1871" s="4"/>
      <c r="I1871" s="4"/>
      <c r="J1871" s="4"/>
    </row>
    <row r="1872" spans="1:10" x14ac:dyDescent="0.2">
      <c r="A1872" s="4"/>
      <c r="B1872" s="4"/>
      <c r="C1872" s="4"/>
      <c r="D1872" s="4"/>
      <c r="E1872" s="4"/>
      <c r="F1872" s="4"/>
      <c r="G1872" s="4"/>
      <c r="H1872" s="4"/>
      <c r="I1872" s="4"/>
      <c r="J1872" s="4"/>
    </row>
    <row r="1873" spans="1:10" x14ac:dyDescent="0.2">
      <c r="A1873" s="4"/>
      <c r="B1873" s="4"/>
      <c r="C1873" s="4"/>
      <c r="D1873" s="4"/>
      <c r="E1873" s="4"/>
      <c r="F1873" s="4"/>
      <c r="G1873" s="4"/>
      <c r="H1873" s="4"/>
      <c r="I1873" s="4"/>
      <c r="J1873" s="4"/>
    </row>
    <row r="1874" spans="1:10" x14ac:dyDescent="0.2">
      <c r="A1874" s="4"/>
      <c r="B1874" s="4"/>
      <c r="C1874" s="4"/>
      <c r="D1874" s="4"/>
      <c r="E1874" s="4"/>
      <c r="F1874" s="4"/>
      <c r="G1874" s="4"/>
      <c r="H1874" s="4"/>
      <c r="I1874" s="4"/>
      <c r="J1874" s="4"/>
    </row>
    <row r="1875" spans="1:10" x14ac:dyDescent="0.2">
      <c r="A1875" s="4"/>
      <c r="B1875" s="4"/>
      <c r="C1875" s="4"/>
      <c r="D1875" s="4"/>
      <c r="E1875" s="4"/>
      <c r="F1875" s="4"/>
      <c r="G1875" s="4"/>
      <c r="H1875" s="4"/>
      <c r="I1875" s="4"/>
      <c r="J1875" s="4"/>
    </row>
    <row r="1876" spans="1:10" x14ac:dyDescent="0.2">
      <c r="A1876" s="4"/>
      <c r="B1876" s="4"/>
      <c r="C1876" s="4"/>
      <c r="D1876" s="4"/>
      <c r="E1876" s="4"/>
      <c r="F1876" s="4"/>
      <c r="G1876" s="4"/>
      <c r="H1876" s="4"/>
      <c r="I1876" s="4"/>
      <c r="J1876" s="4"/>
    </row>
    <row r="1877" spans="1:10" x14ac:dyDescent="0.2">
      <c r="A1877" s="4"/>
      <c r="B1877" s="4"/>
      <c r="C1877" s="4"/>
      <c r="D1877" s="4"/>
      <c r="E1877" s="4"/>
      <c r="F1877" s="4"/>
      <c r="G1877" s="4"/>
      <c r="H1877" s="4"/>
      <c r="I1877" s="4"/>
      <c r="J1877" s="4"/>
    </row>
    <row r="1878" spans="1:10" x14ac:dyDescent="0.2">
      <c r="A1878" s="4"/>
      <c r="B1878" s="4"/>
      <c r="C1878" s="4"/>
      <c r="D1878" s="4"/>
      <c r="E1878" s="4"/>
      <c r="F1878" s="4"/>
      <c r="G1878" s="4"/>
      <c r="H1878" s="4"/>
      <c r="I1878" s="4"/>
      <c r="J1878" s="4"/>
    </row>
    <row r="1879" spans="1:10" x14ac:dyDescent="0.2">
      <c r="A1879" s="4"/>
      <c r="B1879" s="4"/>
      <c r="C1879" s="4"/>
      <c r="D1879" s="4"/>
      <c r="E1879" s="4"/>
      <c r="F1879" s="4"/>
      <c r="G1879" s="4"/>
      <c r="H1879" s="4"/>
      <c r="I1879" s="4"/>
      <c r="J1879" s="4"/>
    </row>
    <row r="1880" spans="1:10" x14ac:dyDescent="0.2">
      <c r="A1880" s="4"/>
      <c r="B1880" s="4"/>
      <c r="C1880" s="4"/>
      <c r="D1880" s="4"/>
      <c r="E1880" s="4"/>
      <c r="F1880" s="4"/>
      <c r="G1880" s="4"/>
      <c r="H1880" s="4"/>
      <c r="I1880" s="4"/>
      <c r="J1880" s="4"/>
    </row>
    <row r="1881" spans="1:10" x14ac:dyDescent="0.2">
      <c r="A1881" s="4"/>
      <c r="B1881" s="4"/>
      <c r="C1881" s="4"/>
      <c r="D1881" s="4"/>
      <c r="E1881" s="4"/>
      <c r="F1881" s="4"/>
      <c r="G1881" s="4"/>
      <c r="H1881" s="4"/>
      <c r="I1881" s="4"/>
      <c r="J1881" s="4"/>
    </row>
    <row r="1882" spans="1:10" x14ac:dyDescent="0.2">
      <c r="A1882" s="4"/>
      <c r="B1882" s="4"/>
      <c r="C1882" s="4"/>
      <c r="D1882" s="4"/>
      <c r="E1882" s="4"/>
      <c r="F1882" s="4"/>
      <c r="G1882" s="4"/>
      <c r="H1882" s="4"/>
      <c r="I1882" s="4"/>
      <c r="J1882" s="4"/>
    </row>
    <row r="1883" spans="1:10" x14ac:dyDescent="0.2">
      <c r="A1883" s="4"/>
      <c r="B1883" s="4"/>
      <c r="C1883" s="4"/>
      <c r="D1883" s="4"/>
      <c r="E1883" s="4"/>
      <c r="F1883" s="4"/>
      <c r="G1883" s="4"/>
      <c r="H1883" s="4"/>
      <c r="I1883" s="4"/>
      <c r="J1883" s="4"/>
    </row>
    <row r="1884" spans="1:10" x14ac:dyDescent="0.2">
      <c r="A1884" s="4"/>
      <c r="B1884" s="4"/>
      <c r="C1884" s="4"/>
      <c r="D1884" s="4"/>
      <c r="E1884" s="4"/>
      <c r="F1884" s="4"/>
      <c r="G1884" s="4"/>
      <c r="H1884" s="4"/>
      <c r="I1884" s="4"/>
      <c r="J1884" s="4"/>
    </row>
    <row r="1885" spans="1:10" x14ac:dyDescent="0.2">
      <c r="A1885" s="4"/>
      <c r="B1885" s="4"/>
      <c r="C1885" s="4"/>
      <c r="D1885" s="4"/>
      <c r="E1885" s="4"/>
      <c r="F1885" s="4"/>
      <c r="G1885" s="4"/>
      <c r="H1885" s="4"/>
      <c r="I1885" s="4"/>
      <c r="J1885" s="4"/>
    </row>
    <row r="1886" spans="1:10" x14ac:dyDescent="0.2">
      <c r="A1886" s="4"/>
      <c r="B1886" s="4"/>
      <c r="C1886" s="4"/>
      <c r="D1886" s="4"/>
      <c r="E1886" s="4"/>
      <c r="F1886" s="4"/>
      <c r="G1886" s="4"/>
      <c r="H1886" s="4"/>
      <c r="I1886" s="4"/>
      <c r="J1886" s="4"/>
    </row>
    <row r="1887" spans="1:10" x14ac:dyDescent="0.2">
      <c r="A1887" s="4"/>
      <c r="B1887" s="4"/>
      <c r="C1887" s="4"/>
      <c r="D1887" s="4"/>
      <c r="E1887" s="4"/>
      <c r="F1887" s="4"/>
      <c r="G1887" s="4"/>
      <c r="H1887" s="4"/>
      <c r="I1887" s="4"/>
      <c r="J1887" s="4"/>
    </row>
    <row r="1888" spans="1:10" x14ac:dyDescent="0.2">
      <c r="A1888" s="4"/>
      <c r="B1888" s="4"/>
      <c r="C1888" s="4"/>
      <c r="D1888" s="4"/>
      <c r="E1888" s="4"/>
      <c r="F1888" s="4"/>
      <c r="G1888" s="4"/>
      <c r="H1888" s="4"/>
      <c r="I1888" s="4"/>
      <c r="J1888" s="4"/>
    </row>
    <row r="1889" spans="1:10" x14ac:dyDescent="0.2">
      <c r="A1889" s="4"/>
      <c r="B1889" s="4"/>
      <c r="C1889" s="4"/>
      <c r="D1889" s="4"/>
      <c r="E1889" s="4"/>
      <c r="F1889" s="4"/>
      <c r="G1889" s="4"/>
      <c r="H1889" s="4"/>
      <c r="I1889" s="4"/>
      <c r="J1889" s="4"/>
    </row>
    <row r="1890" spans="1:10" x14ac:dyDescent="0.2">
      <c r="A1890" s="4"/>
      <c r="B1890" s="4"/>
      <c r="C1890" s="4"/>
      <c r="D1890" s="4"/>
      <c r="E1890" s="4"/>
      <c r="F1890" s="4"/>
      <c r="G1890" s="4"/>
      <c r="H1890" s="4"/>
      <c r="I1890" s="4"/>
      <c r="J1890" s="4"/>
    </row>
    <row r="1891" spans="1:10" x14ac:dyDescent="0.2">
      <c r="A1891" s="4"/>
      <c r="B1891" s="4"/>
      <c r="C1891" s="4"/>
      <c r="D1891" s="4"/>
      <c r="E1891" s="4"/>
      <c r="F1891" s="4"/>
      <c r="G1891" s="4"/>
      <c r="H1891" s="4"/>
      <c r="I1891" s="4"/>
      <c r="J1891" s="4"/>
    </row>
    <row r="1892" spans="1:10" x14ac:dyDescent="0.2">
      <c r="A1892" s="4"/>
      <c r="B1892" s="4"/>
      <c r="C1892" s="4"/>
      <c r="D1892" s="4"/>
      <c r="E1892" s="4"/>
      <c r="F1892" s="4"/>
      <c r="G1892" s="4"/>
      <c r="H1892" s="4"/>
      <c r="I1892" s="4"/>
      <c r="J1892" s="4"/>
    </row>
    <row r="1893" spans="1:10" x14ac:dyDescent="0.2">
      <c r="A1893" s="4"/>
      <c r="B1893" s="4"/>
      <c r="C1893" s="4"/>
      <c r="D1893" s="4"/>
      <c r="E1893" s="4"/>
      <c r="F1893" s="4"/>
      <c r="G1893" s="4"/>
      <c r="H1893" s="4"/>
      <c r="I1893" s="4"/>
      <c r="J1893" s="4"/>
    </row>
    <row r="1894" spans="1:10" x14ac:dyDescent="0.2">
      <c r="A1894" s="4"/>
      <c r="B1894" s="4"/>
      <c r="C1894" s="4"/>
      <c r="D1894" s="4"/>
      <c r="E1894" s="4"/>
      <c r="F1894" s="4"/>
      <c r="G1894" s="4"/>
      <c r="H1894" s="4"/>
      <c r="I1894" s="4"/>
      <c r="J1894" s="4"/>
    </row>
    <row r="1895" spans="1:10" x14ac:dyDescent="0.2">
      <c r="A1895" s="4"/>
      <c r="B1895" s="4"/>
      <c r="C1895" s="4"/>
      <c r="D1895" s="4"/>
      <c r="E1895" s="4"/>
      <c r="F1895" s="4"/>
      <c r="G1895" s="4"/>
      <c r="H1895" s="4"/>
      <c r="I1895" s="4"/>
      <c r="J1895" s="4"/>
    </row>
    <row r="1896" spans="1:10" x14ac:dyDescent="0.2">
      <c r="A1896" s="4"/>
      <c r="B1896" s="4"/>
      <c r="C1896" s="4"/>
      <c r="D1896" s="4"/>
      <c r="E1896" s="4"/>
      <c r="F1896" s="4"/>
      <c r="G1896" s="4"/>
      <c r="H1896" s="4"/>
      <c r="I1896" s="4"/>
      <c r="J1896" s="4"/>
    </row>
    <row r="1897" spans="1:10" x14ac:dyDescent="0.2">
      <c r="A1897" s="4"/>
      <c r="B1897" s="4"/>
      <c r="C1897" s="4"/>
      <c r="D1897" s="4"/>
      <c r="E1897" s="4"/>
      <c r="F1897" s="4"/>
      <c r="G1897" s="4"/>
      <c r="H1897" s="4"/>
      <c r="I1897" s="4"/>
      <c r="J1897" s="4"/>
    </row>
    <row r="1898" spans="1:10" x14ac:dyDescent="0.2">
      <c r="A1898" s="4"/>
      <c r="B1898" s="4"/>
      <c r="C1898" s="4"/>
      <c r="D1898" s="4"/>
      <c r="E1898" s="4"/>
      <c r="F1898" s="4"/>
      <c r="G1898" s="4"/>
      <c r="H1898" s="4"/>
      <c r="I1898" s="4"/>
      <c r="J1898" s="4"/>
    </row>
    <row r="1899" spans="1:10" x14ac:dyDescent="0.2">
      <c r="A1899" s="4"/>
      <c r="B1899" s="4"/>
      <c r="C1899" s="4"/>
      <c r="D1899" s="4"/>
      <c r="E1899" s="4"/>
      <c r="F1899" s="4"/>
      <c r="G1899" s="4"/>
      <c r="H1899" s="4"/>
      <c r="I1899" s="4"/>
      <c r="J1899" s="4"/>
    </row>
    <row r="1900" spans="1:10" x14ac:dyDescent="0.2">
      <c r="A1900" s="4"/>
      <c r="B1900" s="4"/>
      <c r="C1900" s="4"/>
      <c r="D1900" s="4"/>
      <c r="E1900" s="4"/>
      <c r="F1900" s="4"/>
      <c r="G1900" s="4"/>
      <c r="H1900" s="4"/>
      <c r="I1900" s="4"/>
      <c r="J1900" s="4"/>
    </row>
    <row r="1901" spans="1:10" x14ac:dyDescent="0.2">
      <c r="A1901" s="4"/>
      <c r="B1901" s="4"/>
      <c r="C1901" s="4"/>
      <c r="D1901" s="4"/>
      <c r="E1901" s="4"/>
      <c r="F1901" s="4"/>
      <c r="G1901" s="4"/>
      <c r="H1901" s="4"/>
      <c r="I1901" s="4"/>
      <c r="J1901" s="4"/>
    </row>
    <row r="1902" spans="1:10" x14ac:dyDescent="0.2">
      <c r="A1902" s="4"/>
      <c r="B1902" s="4"/>
      <c r="C1902" s="4"/>
      <c r="D1902" s="4"/>
      <c r="E1902" s="4"/>
      <c r="F1902" s="4"/>
      <c r="G1902" s="4"/>
      <c r="H1902" s="4"/>
      <c r="I1902" s="4"/>
      <c r="J1902" s="4"/>
    </row>
    <row r="1903" spans="1:10" x14ac:dyDescent="0.2">
      <c r="A1903" s="4"/>
      <c r="B1903" s="4"/>
      <c r="C1903" s="4"/>
      <c r="D1903" s="4"/>
      <c r="E1903" s="4"/>
      <c r="F1903" s="4"/>
      <c r="G1903" s="4"/>
      <c r="H1903" s="4"/>
      <c r="I1903" s="4"/>
      <c r="J1903" s="4"/>
    </row>
    <row r="1904" spans="1:10" x14ac:dyDescent="0.2">
      <c r="A1904" s="4"/>
      <c r="B1904" s="4"/>
      <c r="C1904" s="4"/>
      <c r="D1904" s="4"/>
      <c r="E1904" s="4"/>
      <c r="F1904" s="4"/>
      <c r="G1904" s="4"/>
      <c r="H1904" s="4"/>
      <c r="I1904" s="4"/>
      <c r="J1904" s="4"/>
    </row>
    <row r="1905" spans="1:10" x14ac:dyDescent="0.2">
      <c r="A1905" s="4"/>
      <c r="B1905" s="4"/>
      <c r="C1905" s="4"/>
      <c r="D1905" s="4"/>
      <c r="E1905" s="4"/>
      <c r="F1905" s="4"/>
      <c r="G1905" s="4"/>
      <c r="H1905" s="4"/>
      <c r="I1905" s="4"/>
      <c r="J1905" s="4"/>
    </row>
    <row r="1906" spans="1:10" x14ac:dyDescent="0.2">
      <c r="A1906" s="4"/>
      <c r="B1906" s="4"/>
      <c r="C1906" s="4"/>
      <c r="D1906" s="4"/>
      <c r="E1906" s="4"/>
      <c r="F1906" s="4"/>
      <c r="G1906" s="4"/>
      <c r="H1906" s="4"/>
      <c r="I1906" s="4"/>
      <c r="J1906" s="4"/>
    </row>
    <row r="1907" spans="1:10" x14ac:dyDescent="0.2">
      <c r="A1907" s="4"/>
      <c r="B1907" s="4"/>
      <c r="C1907" s="4"/>
      <c r="D1907" s="4"/>
      <c r="E1907" s="4"/>
      <c r="F1907" s="4"/>
      <c r="G1907" s="4"/>
      <c r="H1907" s="4"/>
      <c r="I1907" s="4"/>
      <c r="J1907" s="4"/>
    </row>
    <row r="1908" spans="1:10" x14ac:dyDescent="0.2">
      <c r="A1908" s="4"/>
      <c r="B1908" s="4"/>
      <c r="C1908" s="4"/>
      <c r="D1908" s="4"/>
      <c r="E1908" s="4"/>
      <c r="F1908" s="4"/>
      <c r="G1908" s="4"/>
      <c r="H1908" s="4"/>
      <c r="I1908" s="4"/>
      <c r="J1908" s="4"/>
    </row>
    <row r="1909" spans="1:10" x14ac:dyDescent="0.2">
      <c r="A1909" s="4"/>
      <c r="B1909" s="4"/>
      <c r="C1909" s="4"/>
      <c r="D1909" s="4"/>
      <c r="E1909" s="4"/>
      <c r="F1909" s="4"/>
      <c r="G1909" s="4"/>
      <c r="H1909" s="4"/>
      <c r="I1909" s="4"/>
      <c r="J1909" s="4"/>
    </row>
    <row r="1910" spans="1:10" x14ac:dyDescent="0.2">
      <c r="A1910" s="4"/>
      <c r="B1910" s="4"/>
      <c r="C1910" s="4"/>
      <c r="D1910" s="4"/>
      <c r="E1910" s="4"/>
      <c r="F1910" s="4"/>
      <c r="G1910" s="4"/>
      <c r="H1910" s="4"/>
      <c r="I1910" s="4"/>
      <c r="J1910" s="4"/>
    </row>
    <row r="1911" spans="1:10" x14ac:dyDescent="0.2">
      <c r="A1911" s="4"/>
      <c r="B1911" s="4"/>
      <c r="C1911" s="4"/>
      <c r="D1911" s="4"/>
      <c r="E1911" s="4"/>
      <c r="F1911" s="4"/>
      <c r="G1911" s="4"/>
      <c r="H1911" s="4"/>
      <c r="I1911" s="4"/>
      <c r="J1911" s="4"/>
    </row>
    <row r="1912" spans="1:10" x14ac:dyDescent="0.2">
      <c r="A1912" s="4"/>
      <c r="B1912" s="4"/>
      <c r="C1912" s="4"/>
      <c r="D1912" s="4"/>
      <c r="E1912" s="4"/>
      <c r="F1912" s="4"/>
      <c r="G1912" s="4"/>
      <c r="H1912" s="4"/>
      <c r="I1912" s="4"/>
      <c r="J1912" s="4"/>
    </row>
    <row r="1913" spans="1:10" x14ac:dyDescent="0.2">
      <c r="A1913" s="4"/>
      <c r="B1913" s="4"/>
      <c r="C1913" s="4"/>
      <c r="D1913" s="4"/>
      <c r="E1913" s="4"/>
      <c r="F1913" s="4"/>
      <c r="G1913" s="4"/>
      <c r="H1913" s="4"/>
      <c r="I1913" s="4"/>
      <c r="J1913" s="4"/>
    </row>
    <row r="1914" spans="1:10" x14ac:dyDescent="0.2">
      <c r="A1914" s="4"/>
      <c r="B1914" s="4"/>
      <c r="C1914" s="4"/>
      <c r="D1914" s="4"/>
      <c r="E1914" s="4"/>
      <c r="F1914" s="4"/>
      <c r="G1914" s="4"/>
      <c r="H1914" s="4"/>
      <c r="I1914" s="4"/>
      <c r="J1914" s="4"/>
    </row>
    <row r="1915" spans="1:10" x14ac:dyDescent="0.2">
      <c r="A1915" s="4"/>
      <c r="B1915" s="4"/>
      <c r="C1915" s="4"/>
      <c r="D1915" s="4"/>
      <c r="E1915" s="4"/>
      <c r="F1915" s="4"/>
      <c r="G1915" s="4"/>
      <c r="H1915" s="4"/>
      <c r="I1915" s="4"/>
      <c r="J1915" s="4"/>
    </row>
    <row r="1916" spans="1:10" x14ac:dyDescent="0.2">
      <c r="A1916" s="4"/>
      <c r="B1916" s="4"/>
      <c r="C1916" s="4"/>
      <c r="D1916" s="4"/>
      <c r="E1916" s="4"/>
      <c r="F1916" s="4"/>
      <c r="G1916" s="4"/>
      <c r="H1916" s="4"/>
      <c r="I1916" s="4"/>
      <c r="J1916" s="4"/>
    </row>
    <row r="1917" spans="1:10" x14ac:dyDescent="0.2">
      <c r="A1917" s="4"/>
      <c r="B1917" s="4"/>
      <c r="C1917" s="4"/>
      <c r="D1917" s="4"/>
      <c r="E1917" s="4"/>
      <c r="F1917" s="4"/>
      <c r="G1917" s="4"/>
      <c r="H1917" s="4"/>
      <c r="I1917" s="4"/>
      <c r="J1917" s="4"/>
    </row>
    <row r="1918" spans="1:10" x14ac:dyDescent="0.2">
      <c r="A1918" s="4"/>
      <c r="B1918" s="4"/>
      <c r="C1918" s="4"/>
      <c r="D1918" s="4"/>
      <c r="E1918" s="4"/>
      <c r="F1918" s="4"/>
      <c r="G1918" s="4"/>
      <c r="H1918" s="4"/>
      <c r="I1918" s="4"/>
      <c r="J1918" s="4"/>
    </row>
    <row r="1919" spans="1:10" x14ac:dyDescent="0.2">
      <c r="A1919" s="4"/>
      <c r="B1919" s="4"/>
      <c r="C1919" s="4"/>
      <c r="D1919" s="4"/>
      <c r="E1919" s="4"/>
      <c r="F1919" s="4"/>
      <c r="G1919" s="4"/>
      <c r="H1919" s="4"/>
      <c r="I1919" s="4"/>
      <c r="J1919" s="4"/>
    </row>
    <row r="1920" spans="1:10" x14ac:dyDescent="0.2">
      <c r="A1920" s="4"/>
      <c r="B1920" s="4"/>
      <c r="C1920" s="4"/>
      <c r="D1920" s="4"/>
      <c r="E1920" s="4"/>
      <c r="F1920" s="4"/>
      <c r="G1920" s="4"/>
      <c r="H1920" s="4"/>
      <c r="I1920" s="4"/>
      <c r="J1920" s="4"/>
    </row>
    <row r="1921" spans="1:10" x14ac:dyDescent="0.2">
      <c r="A1921" s="4"/>
      <c r="B1921" s="4"/>
      <c r="C1921" s="4"/>
      <c r="D1921" s="4"/>
      <c r="E1921" s="4"/>
      <c r="F1921" s="4"/>
      <c r="G1921" s="4"/>
      <c r="H1921" s="4"/>
      <c r="I1921" s="4"/>
      <c r="J1921" s="4"/>
    </row>
    <row r="1922" spans="1:10" x14ac:dyDescent="0.2">
      <c r="A1922" s="4"/>
      <c r="B1922" s="4"/>
      <c r="C1922" s="4"/>
      <c r="D1922" s="4"/>
      <c r="E1922" s="4"/>
      <c r="F1922" s="4"/>
      <c r="G1922" s="4"/>
      <c r="H1922" s="4"/>
      <c r="I1922" s="4"/>
      <c r="J1922" s="4"/>
    </row>
    <row r="1923" spans="1:10" x14ac:dyDescent="0.2">
      <c r="A1923" s="4"/>
      <c r="B1923" s="4"/>
      <c r="C1923" s="4"/>
      <c r="D1923" s="4"/>
      <c r="E1923" s="4"/>
      <c r="F1923" s="4"/>
      <c r="G1923" s="4"/>
      <c r="H1923" s="4"/>
      <c r="I1923" s="4"/>
      <c r="J1923" s="4"/>
    </row>
    <row r="1924" spans="1:10" x14ac:dyDescent="0.2">
      <c r="A1924" s="4"/>
      <c r="B1924" s="4"/>
      <c r="C1924" s="4"/>
      <c r="D1924" s="4"/>
      <c r="E1924" s="4"/>
      <c r="F1924" s="4"/>
      <c r="G1924" s="4"/>
      <c r="H1924" s="4"/>
      <c r="I1924" s="4"/>
      <c r="J1924" s="4"/>
    </row>
    <row r="1925" spans="1:10" x14ac:dyDescent="0.2">
      <c r="A1925" s="4"/>
      <c r="B1925" s="4"/>
      <c r="C1925" s="4"/>
      <c r="D1925" s="4"/>
      <c r="E1925" s="4"/>
      <c r="F1925" s="4"/>
      <c r="G1925" s="4"/>
      <c r="H1925" s="4"/>
      <c r="I1925" s="4"/>
      <c r="J1925" s="4"/>
    </row>
    <row r="1926" spans="1:10" x14ac:dyDescent="0.2">
      <c r="A1926" s="4"/>
      <c r="B1926" s="4"/>
      <c r="C1926" s="4"/>
      <c r="D1926" s="4"/>
      <c r="E1926" s="4"/>
      <c r="F1926" s="4"/>
      <c r="G1926" s="4"/>
      <c r="H1926" s="4"/>
      <c r="I1926" s="4"/>
      <c r="J1926" s="4"/>
    </row>
    <row r="1927" spans="1:10" x14ac:dyDescent="0.2">
      <c r="A1927" s="4"/>
      <c r="B1927" s="4"/>
      <c r="C1927" s="4"/>
      <c r="D1927" s="4"/>
      <c r="E1927" s="4"/>
      <c r="F1927" s="4"/>
      <c r="G1927" s="4"/>
      <c r="H1927" s="4"/>
      <c r="I1927" s="4"/>
      <c r="J1927" s="4"/>
    </row>
    <row r="1928" spans="1:10" x14ac:dyDescent="0.2">
      <c r="A1928" s="4"/>
      <c r="B1928" s="4"/>
      <c r="C1928" s="4"/>
      <c r="D1928" s="4"/>
      <c r="E1928" s="4"/>
      <c r="F1928" s="4"/>
      <c r="G1928" s="4"/>
      <c r="H1928" s="4"/>
      <c r="I1928" s="4"/>
      <c r="J1928" s="4"/>
    </row>
    <row r="1929" spans="1:10" x14ac:dyDescent="0.2">
      <c r="A1929" s="4"/>
      <c r="B1929" s="4"/>
      <c r="C1929" s="4"/>
      <c r="D1929" s="4"/>
      <c r="E1929" s="4"/>
      <c r="F1929" s="4"/>
      <c r="G1929" s="4"/>
      <c r="H1929" s="4"/>
      <c r="I1929" s="4"/>
      <c r="J1929" s="4"/>
    </row>
    <row r="1930" spans="1:10" x14ac:dyDescent="0.2">
      <c r="A1930" s="4"/>
      <c r="B1930" s="4"/>
      <c r="C1930" s="4"/>
      <c r="D1930" s="4"/>
      <c r="E1930" s="4"/>
      <c r="F1930" s="4"/>
      <c r="G1930" s="4"/>
      <c r="H1930" s="4"/>
      <c r="I1930" s="4"/>
      <c r="J1930" s="4"/>
    </row>
    <row r="1931" spans="1:10" x14ac:dyDescent="0.2">
      <c r="A1931" s="4"/>
      <c r="B1931" s="4"/>
      <c r="C1931" s="4"/>
      <c r="D1931" s="4"/>
      <c r="E1931" s="4"/>
      <c r="F1931" s="4"/>
      <c r="G1931" s="4"/>
      <c r="H1931" s="4"/>
      <c r="I1931" s="4"/>
      <c r="J1931" s="4"/>
    </row>
    <row r="1932" spans="1:10" x14ac:dyDescent="0.2">
      <c r="A1932" s="4"/>
      <c r="B1932" s="4"/>
      <c r="C1932" s="4"/>
      <c r="D1932" s="4"/>
      <c r="E1932" s="4"/>
      <c r="F1932" s="4"/>
      <c r="G1932" s="4"/>
      <c r="H1932" s="4"/>
      <c r="I1932" s="4"/>
      <c r="J1932" s="4"/>
    </row>
    <row r="1933" spans="1:10" x14ac:dyDescent="0.2">
      <c r="A1933" s="4"/>
      <c r="B1933" s="4"/>
      <c r="C1933" s="4"/>
      <c r="D1933" s="4"/>
      <c r="E1933" s="4"/>
      <c r="F1933" s="4"/>
      <c r="G1933" s="4"/>
      <c r="H1933" s="4"/>
      <c r="I1933" s="4"/>
      <c r="J1933" s="4"/>
    </row>
    <row r="1934" spans="1:10" x14ac:dyDescent="0.2">
      <c r="A1934" s="4"/>
      <c r="B1934" s="4"/>
      <c r="C1934" s="4"/>
      <c r="D1934" s="4"/>
      <c r="E1934" s="4"/>
      <c r="F1934" s="4"/>
      <c r="G1934" s="4"/>
      <c r="H1934" s="4"/>
      <c r="I1934" s="4"/>
      <c r="J1934" s="4"/>
    </row>
    <row r="1935" spans="1:10" x14ac:dyDescent="0.2">
      <c r="A1935" s="4"/>
      <c r="B1935" s="4"/>
      <c r="C1935" s="4"/>
      <c r="D1935" s="4"/>
      <c r="E1935" s="4"/>
      <c r="F1935" s="4"/>
      <c r="G1935" s="4"/>
      <c r="H1935" s="4"/>
      <c r="I1935" s="4"/>
      <c r="J1935" s="4"/>
    </row>
    <row r="1936" spans="1:10" x14ac:dyDescent="0.2">
      <c r="A1936" s="4"/>
      <c r="B1936" s="4"/>
      <c r="C1936" s="4"/>
      <c r="D1936" s="4"/>
      <c r="E1936" s="4"/>
      <c r="F1936" s="4"/>
      <c r="G1936" s="4"/>
      <c r="H1936" s="4"/>
      <c r="I1936" s="4"/>
      <c r="J1936" s="4"/>
    </row>
    <row r="1937" spans="1:10" x14ac:dyDescent="0.2">
      <c r="A1937" s="4"/>
      <c r="B1937" s="4"/>
      <c r="C1937" s="4"/>
      <c r="D1937" s="4"/>
      <c r="E1937" s="4"/>
      <c r="F1937" s="4"/>
      <c r="G1937" s="4"/>
      <c r="H1937" s="4"/>
      <c r="I1937" s="4"/>
      <c r="J1937" s="4"/>
    </row>
    <row r="1938" spans="1:10" x14ac:dyDescent="0.2">
      <c r="A1938" s="4"/>
      <c r="B1938" s="4"/>
      <c r="C1938" s="4"/>
      <c r="D1938" s="4"/>
      <c r="E1938" s="4"/>
      <c r="F1938" s="4"/>
      <c r="G1938" s="4"/>
      <c r="H1938" s="4"/>
      <c r="I1938" s="4"/>
      <c r="J1938" s="4"/>
    </row>
    <row r="1939" spans="1:10" x14ac:dyDescent="0.2">
      <c r="A1939" s="4"/>
      <c r="B1939" s="4"/>
      <c r="C1939" s="4"/>
      <c r="D1939" s="4"/>
      <c r="E1939" s="4"/>
      <c r="F1939" s="4"/>
      <c r="G1939" s="4"/>
      <c r="H1939" s="4"/>
      <c r="I1939" s="4"/>
      <c r="J1939" s="4"/>
    </row>
    <row r="1940" spans="1:10" x14ac:dyDescent="0.2">
      <c r="A1940" s="4"/>
      <c r="B1940" s="4"/>
      <c r="C1940" s="4"/>
      <c r="D1940" s="4"/>
      <c r="E1940" s="4"/>
      <c r="F1940" s="4"/>
      <c r="G1940" s="4"/>
      <c r="H1940" s="4"/>
      <c r="I1940" s="4"/>
      <c r="J1940" s="4"/>
    </row>
    <row r="1941" spans="1:10" x14ac:dyDescent="0.2">
      <c r="A1941" s="4"/>
      <c r="B1941" s="4"/>
      <c r="C1941" s="4"/>
      <c r="D1941" s="4"/>
      <c r="E1941" s="4"/>
      <c r="F1941" s="4"/>
      <c r="G1941" s="4"/>
      <c r="H1941" s="4"/>
      <c r="I1941" s="4"/>
      <c r="J1941" s="4"/>
    </row>
    <row r="1942" spans="1:10" x14ac:dyDescent="0.2">
      <c r="A1942" s="4"/>
      <c r="B1942" s="4"/>
      <c r="C1942" s="4"/>
      <c r="D1942" s="4"/>
      <c r="E1942" s="4"/>
      <c r="F1942" s="4"/>
      <c r="G1942" s="4"/>
      <c r="H1942" s="4"/>
      <c r="I1942" s="4"/>
      <c r="J1942" s="4"/>
    </row>
    <row r="1943" spans="1:10" x14ac:dyDescent="0.2">
      <c r="A1943" s="4"/>
      <c r="B1943" s="4"/>
      <c r="C1943" s="4"/>
      <c r="D1943" s="4"/>
      <c r="E1943" s="4"/>
      <c r="F1943" s="4"/>
      <c r="G1943" s="4"/>
      <c r="H1943" s="4"/>
      <c r="I1943" s="4"/>
      <c r="J1943" s="4"/>
    </row>
    <row r="1944" spans="1:10" x14ac:dyDescent="0.2">
      <c r="A1944" s="4"/>
      <c r="B1944" s="4"/>
      <c r="C1944" s="4"/>
      <c r="D1944" s="4"/>
      <c r="E1944" s="4"/>
      <c r="F1944" s="4"/>
      <c r="G1944" s="4"/>
      <c r="H1944" s="4"/>
      <c r="I1944" s="4"/>
      <c r="J1944" s="4"/>
    </row>
    <row r="1945" spans="1:10" x14ac:dyDescent="0.2">
      <c r="A1945" s="4"/>
      <c r="B1945" s="4"/>
      <c r="C1945" s="4"/>
      <c r="D1945" s="4"/>
      <c r="E1945" s="4"/>
      <c r="F1945" s="4"/>
      <c r="G1945" s="4"/>
      <c r="H1945" s="4"/>
      <c r="I1945" s="4"/>
      <c r="J1945" s="4"/>
    </row>
    <row r="1946" spans="1:10" x14ac:dyDescent="0.2">
      <c r="A1946" s="4"/>
      <c r="B1946" s="4"/>
      <c r="C1946" s="4"/>
      <c r="D1946" s="4"/>
      <c r="E1946" s="4"/>
      <c r="F1946" s="4"/>
      <c r="G1946" s="4"/>
      <c r="H1946" s="4"/>
      <c r="I1946" s="4"/>
      <c r="J1946" s="4"/>
    </row>
    <row r="1947" spans="1:10" x14ac:dyDescent="0.2">
      <c r="A1947" s="4"/>
      <c r="B1947" s="4"/>
      <c r="C1947" s="4"/>
      <c r="D1947" s="4"/>
      <c r="E1947" s="4"/>
      <c r="F1947" s="4"/>
      <c r="G1947" s="4"/>
      <c r="H1947" s="4"/>
      <c r="I1947" s="4"/>
      <c r="J1947" s="4"/>
    </row>
    <row r="1948" spans="1:10" x14ac:dyDescent="0.2">
      <c r="A1948" s="4"/>
      <c r="B1948" s="4"/>
      <c r="C1948" s="4"/>
      <c r="D1948" s="4"/>
      <c r="E1948" s="4"/>
      <c r="F1948" s="4"/>
      <c r="G1948" s="4"/>
      <c r="H1948" s="4"/>
      <c r="I1948" s="4"/>
      <c r="J1948" s="4"/>
    </row>
    <row r="1949" spans="1:10" x14ac:dyDescent="0.2">
      <c r="A1949" s="4"/>
      <c r="B1949" s="4"/>
      <c r="C1949" s="4"/>
      <c r="D1949" s="4"/>
      <c r="E1949" s="4"/>
      <c r="F1949" s="4"/>
      <c r="G1949" s="4"/>
      <c r="H1949" s="4"/>
      <c r="I1949" s="4"/>
      <c r="J1949" s="4"/>
    </row>
    <row r="1950" spans="1:10" x14ac:dyDescent="0.2">
      <c r="A1950" s="4"/>
      <c r="B1950" s="4"/>
      <c r="C1950" s="4"/>
      <c r="D1950" s="4"/>
      <c r="E1950" s="4"/>
      <c r="F1950" s="4"/>
      <c r="G1950" s="4"/>
      <c r="H1950" s="4"/>
      <c r="I1950" s="4"/>
      <c r="J1950" s="4"/>
    </row>
    <row r="1951" spans="1:10" x14ac:dyDescent="0.2">
      <c r="A1951" s="4"/>
      <c r="B1951" s="4"/>
      <c r="C1951" s="4"/>
      <c r="D1951" s="4"/>
      <c r="E1951" s="4"/>
      <c r="F1951" s="4"/>
      <c r="G1951" s="4"/>
      <c r="H1951" s="4"/>
      <c r="I1951" s="4"/>
      <c r="J1951" s="4"/>
    </row>
    <row r="1952" spans="1:10" x14ac:dyDescent="0.2">
      <c r="A1952" s="4"/>
      <c r="B1952" s="4"/>
      <c r="C1952" s="4"/>
      <c r="D1952" s="4"/>
      <c r="E1952" s="4"/>
      <c r="F1952" s="4"/>
      <c r="G1952" s="4"/>
      <c r="H1952" s="4"/>
      <c r="I1952" s="4"/>
      <c r="J1952" s="4"/>
    </row>
    <row r="1953" spans="1:10" x14ac:dyDescent="0.2">
      <c r="A1953" s="4"/>
      <c r="B1953" s="4"/>
      <c r="C1953" s="4"/>
      <c r="D1953" s="4"/>
      <c r="E1953" s="4"/>
      <c r="F1953" s="4"/>
      <c r="G1953" s="4"/>
      <c r="H1953" s="4"/>
      <c r="I1953" s="4"/>
      <c r="J1953" s="4"/>
    </row>
    <row r="1954" spans="1:10" x14ac:dyDescent="0.2">
      <c r="A1954" s="4"/>
      <c r="B1954" s="4"/>
      <c r="C1954" s="4"/>
      <c r="D1954" s="4"/>
      <c r="E1954" s="4"/>
      <c r="F1954" s="4"/>
      <c r="G1954" s="4"/>
      <c r="H1954" s="4"/>
      <c r="I1954" s="4"/>
      <c r="J1954" s="4"/>
    </row>
    <row r="1955" spans="1:10" x14ac:dyDescent="0.2">
      <c r="A1955" s="4"/>
      <c r="B1955" s="4"/>
      <c r="C1955" s="4"/>
      <c r="D1955" s="4"/>
      <c r="E1955" s="4"/>
      <c r="F1955" s="4"/>
      <c r="G1955" s="4"/>
      <c r="H1955" s="4"/>
      <c r="I1955" s="4"/>
      <c r="J1955" s="4"/>
    </row>
    <row r="1956" spans="1:10" x14ac:dyDescent="0.2">
      <c r="A1956" s="4"/>
      <c r="B1956" s="4"/>
      <c r="C1956" s="4"/>
      <c r="D1956" s="4"/>
      <c r="E1956" s="4"/>
      <c r="F1956" s="4"/>
      <c r="G1956" s="4"/>
      <c r="H1956" s="4"/>
      <c r="I1956" s="4"/>
      <c r="J1956" s="4"/>
    </row>
    <row r="1957" spans="1:10" x14ac:dyDescent="0.2">
      <c r="A1957" s="4"/>
      <c r="B1957" s="4"/>
      <c r="C1957" s="4"/>
      <c r="D1957" s="4"/>
      <c r="E1957" s="4"/>
      <c r="F1957" s="4"/>
      <c r="G1957" s="4"/>
      <c r="H1957" s="4"/>
      <c r="I1957" s="4"/>
      <c r="J1957" s="4"/>
    </row>
    <row r="1958" spans="1:10" x14ac:dyDescent="0.2">
      <c r="A1958" s="4"/>
      <c r="B1958" s="4"/>
      <c r="C1958" s="4"/>
      <c r="D1958" s="4"/>
      <c r="E1958" s="4"/>
      <c r="F1958" s="4"/>
      <c r="G1958" s="4"/>
      <c r="H1958" s="4"/>
      <c r="I1958" s="4"/>
      <c r="J1958" s="4"/>
    </row>
    <row r="1959" spans="1:10" x14ac:dyDescent="0.2">
      <c r="A1959" s="4"/>
      <c r="B1959" s="4"/>
      <c r="C1959" s="4"/>
      <c r="D1959" s="4"/>
      <c r="E1959" s="4"/>
      <c r="F1959" s="4"/>
      <c r="G1959" s="4"/>
      <c r="H1959" s="4"/>
      <c r="I1959" s="4"/>
      <c r="J1959" s="4"/>
    </row>
    <row r="1960" spans="1:10" x14ac:dyDescent="0.2">
      <c r="A1960" s="4"/>
      <c r="B1960" s="4"/>
      <c r="C1960" s="4"/>
      <c r="D1960" s="4"/>
      <c r="E1960" s="4"/>
      <c r="F1960" s="4"/>
      <c r="G1960" s="4"/>
      <c r="H1960" s="4"/>
      <c r="I1960" s="4"/>
      <c r="J1960" s="4"/>
    </row>
    <row r="1961" spans="1:10" x14ac:dyDescent="0.2">
      <c r="A1961" s="4"/>
      <c r="B1961" s="4"/>
      <c r="C1961" s="4"/>
      <c r="D1961" s="4"/>
      <c r="E1961" s="4"/>
      <c r="F1961" s="4"/>
      <c r="G1961" s="4"/>
      <c r="H1961" s="4"/>
      <c r="I1961" s="4"/>
      <c r="J1961" s="4"/>
    </row>
    <row r="1962" spans="1:10" x14ac:dyDescent="0.2">
      <c r="A1962" s="4"/>
      <c r="B1962" s="4"/>
      <c r="C1962" s="4"/>
      <c r="D1962" s="4"/>
      <c r="E1962" s="4"/>
      <c r="F1962" s="4"/>
      <c r="G1962" s="4"/>
      <c r="H1962" s="4"/>
      <c r="I1962" s="4"/>
      <c r="J1962" s="4"/>
    </row>
    <row r="1963" spans="1:10" x14ac:dyDescent="0.2">
      <c r="A1963" s="4"/>
      <c r="B1963" s="4"/>
      <c r="C1963" s="4"/>
      <c r="D1963" s="4"/>
      <c r="E1963" s="4"/>
      <c r="F1963" s="4"/>
      <c r="G1963" s="4"/>
      <c r="H1963" s="4"/>
      <c r="I1963" s="4"/>
      <c r="J1963" s="4"/>
    </row>
    <row r="1964" spans="1:10" x14ac:dyDescent="0.2">
      <c r="A1964" s="4"/>
      <c r="B1964" s="4"/>
      <c r="C1964" s="4"/>
      <c r="D1964" s="4"/>
      <c r="E1964" s="4"/>
      <c r="F1964" s="4"/>
      <c r="G1964" s="4"/>
      <c r="H1964" s="4"/>
      <c r="I1964" s="4"/>
      <c r="J1964" s="4"/>
    </row>
    <row r="1965" spans="1:10" x14ac:dyDescent="0.2">
      <c r="A1965" s="4"/>
      <c r="B1965" s="4"/>
      <c r="C1965" s="4"/>
      <c r="D1965" s="4"/>
      <c r="E1965" s="4"/>
      <c r="F1965" s="4"/>
      <c r="G1965" s="4"/>
      <c r="H1965" s="4"/>
      <c r="I1965" s="4"/>
      <c r="J1965" s="4"/>
    </row>
    <row r="1966" spans="1:10" x14ac:dyDescent="0.2">
      <c r="A1966" s="4"/>
      <c r="B1966" s="4"/>
      <c r="C1966" s="4"/>
      <c r="D1966" s="4"/>
      <c r="E1966" s="4"/>
      <c r="F1966" s="4"/>
      <c r="G1966" s="4"/>
      <c r="H1966" s="4"/>
      <c r="I1966" s="4"/>
      <c r="J1966" s="4"/>
    </row>
    <row r="1967" spans="1:10" x14ac:dyDescent="0.2">
      <c r="A1967" s="4"/>
      <c r="B1967" s="4"/>
      <c r="C1967" s="4"/>
      <c r="D1967" s="4"/>
      <c r="E1967" s="4"/>
      <c r="F1967" s="4"/>
      <c r="G1967" s="4"/>
      <c r="H1967" s="4"/>
      <c r="I1967" s="4"/>
      <c r="J1967" s="4"/>
    </row>
    <row r="1968" spans="1:10" x14ac:dyDescent="0.2">
      <c r="A1968" s="4"/>
      <c r="B1968" s="4"/>
      <c r="C1968" s="4"/>
      <c r="D1968" s="4"/>
      <c r="E1968" s="4"/>
      <c r="F1968" s="4"/>
      <c r="G1968" s="4"/>
      <c r="H1968" s="4"/>
      <c r="I1968" s="4"/>
      <c r="J1968" s="4"/>
    </row>
    <row r="1969" spans="1:10" x14ac:dyDescent="0.2">
      <c r="A1969" s="4"/>
      <c r="B1969" s="4"/>
      <c r="C1969" s="4"/>
      <c r="D1969" s="4"/>
      <c r="E1969" s="4"/>
      <c r="F1969" s="4"/>
      <c r="G1969" s="4"/>
      <c r="H1969" s="4"/>
      <c r="I1969" s="4"/>
      <c r="J1969" s="4"/>
    </row>
    <row r="1970" spans="1:10" x14ac:dyDescent="0.2">
      <c r="A1970" s="4"/>
      <c r="B1970" s="4"/>
      <c r="C1970" s="4"/>
      <c r="D1970" s="4"/>
      <c r="E1970" s="4"/>
      <c r="F1970" s="4"/>
      <c r="G1970" s="4"/>
      <c r="H1970" s="4"/>
      <c r="I1970" s="4"/>
      <c r="J1970" s="4"/>
    </row>
    <row r="1971" spans="1:10" x14ac:dyDescent="0.2">
      <c r="A1971" s="4"/>
      <c r="B1971" s="4"/>
      <c r="C1971" s="4"/>
      <c r="D1971" s="4"/>
      <c r="E1971" s="4"/>
      <c r="F1971" s="4"/>
      <c r="G1971" s="4"/>
      <c r="H1971" s="4"/>
      <c r="I1971" s="4"/>
      <c r="J1971" s="4"/>
    </row>
    <row r="1972" spans="1:10" x14ac:dyDescent="0.2">
      <c r="A1972" s="4"/>
      <c r="B1972" s="4"/>
      <c r="C1972" s="4"/>
      <c r="D1972" s="4"/>
      <c r="E1972" s="4"/>
      <c r="F1972" s="4"/>
      <c r="G1972" s="4"/>
      <c r="H1972" s="4"/>
      <c r="I1972" s="4"/>
      <c r="J1972" s="4"/>
    </row>
    <row r="1973" spans="1:10" x14ac:dyDescent="0.2">
      <c r="A1973" s="4"/>
      <c r="B1973" s="4"/>
      <c r="C1973" s="4"/>
      <c r="D1973" s="4"/>
      <c r="E1973" s="4"/>
      <c r="F1973" s="4"/>
      <c r="G1973" s="4"/>
      <c r="H1973" s="4"/>
      <c r="I1973" s="4"/>
      <c r="J1973" s="4"/>
    </row>
    <row r="1974" spans="1:10" x14ac:dyDescent="0.2">
      <c r="A1974" s="4"/>
      <c r="B1974" s="4"/>
      <c r="C1974" s="4"/>
      <c r="D1974" s="4"/>
      <c r="E1974" s="4"/>
      <c r="F1974" s="4"/>
      <c r="G1974" s="4"/>
      <c r="H1974" s="4"/>
      <c r="I1974" s="4"/>
      <c r="J1974" s="4"/>
    </row>
    <row r="1975" spans="1:10" x14ac:dyDescent="0.2">
      <c r="A1975" s="4"/>
      <c r="B1975" s="4"/>
      <c r="C1975" s="4"/>
      <c r="D1975" s="4"/>
      <c r="E1975" s="4"/>
      <c r="F1975" s="4"/>
      <c r="G1975" s="4"/>
      <c r="H1975" s="4"/>
      <c r="I1975" s="4"/>
      <c r="J1975" s="4"/>
    </row>
    <row r="1976" spans="1:10" x14ac:dyDescent="0.2">
      <c r="A1976" s="4"/>
      <c r="B1976" s="4"/>
      <c r="C1976" s="4"/>
      <c r="D1976" s="4"/>
      <c r="E1976" s="4"/>
      <c r="F1976" s="4"/>
      <c r="G1976" s="4"/>
      <c r="H1976" s="4"/>
      <c r="I1976" s="4"/>
      <c r="J1976" s="4"/>
    </row>
    <row r="1977" spans="1:10" x14ac:dyDescent="0.2">
      <c r="A1977" s="4"/>
      <c r="B1977" s="4"/>
      <c r="C1977" s="4"/>
      <c r="D1977" s="4"/>
      <c r="E1977" s="4"/>
      <c r="F1977" s="4"/>
      <c r="G1977" s="4"/>
      <c r="H1977" s="4"/>
      <c r="I1977" s="4"/>
      <c r="J1977" s="4"/>
    </row>
    <row r="1978" spans="1:10" x14ac:dyDescent="0.2">
      <c r="A1978" s="4"/>
      <c r="B1978" s="4"/>
      <c r="C1978" s="4"/>
      <c r="D1978" s="4"/>
      <c r="E1978" s="4"/>
      <c r="F1978" s="4"/>
      <c r="G1978" s="4"/>
      <c r="H1978" s="4"/>
      <c r="I1978" s="4"/>
      <c r="J1978" s="4"/>
    </row>
    <row r="1979" spans="1:10" x14ac:dyDescent="0.2">
      <c r="A1979" s="4"/>
      <c r="B1979" s="4"/>
      <c r="C1979" s="4"/>
      <c r="D1979" s="4"/>
      <c r="E1979" s="4"/>
      <c r="F1979" s="4"/>
      <c r="G1979" s="4"/>
      <c r="H1979" s="4"/>
      <c r="I1979" s="4"/>
      <c r="J1979" s="4"/>
    </row>
    <row r="1980" spans="1:10" x14ac:dyDescent="0.2">
      <c r="A1980" s="4"/>
      <c r="B1980" s="4"/>
      <c r="C1980" s="4"/>
      <c r="D1980" s="4"/>
      <c r="E1980" s="4"/>
      <c r="F1980" s="4"/>
      <c r="G1980" s="4"/>
      <c r="H1980" s="4"/>
      <c r="I1980" s="4"/>
      <c r="J1980" s="4"/>
    </row>
    <row r="1981" spans="1:10" x14ac:dyDescent="0.2">
      <c r="A1981" s="4"/>
      <c r="B1981" s="4"/>
      <c r="C1981" s="4"/>
      <c r="D1981" s="4"/>
      <c r="E1981" s="4"/>
      <c r="F1981" s="4"/>
      <c r="G1981" s="4"/>
      <c r="H1981" s="4"/>
      <c r="I1981" s="4"/>
      <c r="J1981" s="4"/>
    </row>
    <row r="1982" spans="1:10" x14ac:dyDescent="0.2">
      <c r="A1982" s="4"/>
      <c r="B1982" s="4"/>
      <c r="C1982" s="4"/>
      <c r="D1982" s="4"/>
      <c r="E1982" s="4"/>
      <c r="F1982" s="4"/>
      <c r="G1982" s="4"/>
      <c r="H1982" s="4"/>
      <c r="I1982" s="4"/>
      <c r="J1982" s="4"/>
    </row>
    <row r="1983" spans="1:10" x14ac:dyDescent="0.2">
      <c r="A1983" s="4"/>
      <c r="B1983" s="4"/>
      <c r="C1983" s="4"/>
      <c r="D1983" s="4"/>
      <c r="E1983" s="4"/>
      <c r="F1983" s="4"/>
      <c r="G1983" s="4"/>
      <c r="H1983" s="4"/>
      <c r="I1983" s="4"/>
      <c r="J1983" s="4"/>
    </row>
    <row r="1984" spans="1:10" x14ac:dyDescent="0.2">
      <c r="A1984" s="4"/>
      <c r="B1984" s="4"/>
      <c r="C1984" s="4"/>
      <c r="D1984" s="4"/>
      <c r="E1984" s="4"/>
      <c r="F1984" s="4"/>
      <c r="G1984" s="4"/>
      <c r="H1984" s="4"/>
      <c r="I1984" s="4"/>
      <c r="J1984" s="4"/>
    </row>
    <row r="1985" spans="1:10" x14ac:dyDescent="0.2">
      <c r="A1985" s="4"/>
      <c r="B1985" s="4"/>
      <c r="C1985" s="4"/>
      <c r="D1985" s="4"/>
      <c r="E1985" s="4"/>
      <c r="F1985" s="4"/>
      <c r="G1985" s="4"/>
      <c r="H1985" s="4"/>
      <c r="I1985" s="4"/>
      <c r="J1985" s="4"/>
    </row>
    <row r="1986" spans="1:10" x14ac:dyDescent="0.2">
      <c r="A1986" s="4"/>
      <c r="B1986" s="4"/>
      <c r="C1986" s="4"/>
      <c r="D1986" s="4"/>
      <c r="E1986" s="4"/>
      <c r="F1986" s="4"/>
      <c r="G1986" s="4"/>
      <c r="H1986" s="4"/>
      <c r="I1986" s="4"/>
      <c r="J1986" s="4"/>
    </row>
    <row r="1987" spans="1:10" x14ac:dyDescent="0.2">
      <c r="A1987" s="4"/>
      <c r="B1987" s="4"/>
      <c r="C1987" s="4"/>
      <c r="D1987" s="4"/>
      <c r="E1987" s="4"/>
      <c r="F1987" s="4"/>
      <c r="G1987" s="4"/>
      <c r="H1987" s="4"/>
      <c r="I1987" s="4"/>
      <c r="J1987" s="4"/>
    </row>
    <row r="1988" spans="1:10" x14ac:dyDescent="0.2">
      <c r="A1988" s="4"/>
      <c r="B1988" s="4"/>
      <c r="C1988" s="4"/>
      <c r="D1988" s="4"/>
      <c r="E1988" s="4"/>
      <c r="F1988" s="4"/>
      <c r="G1988" s="4"/>
      <c r="H1988" s="4"/>
      <c r="I1988" s="4"/>
      <c r="J1988" s="4"/>
    </row>
    <row r="1989" spans="1:10" x14ac:dyDescent="0.2">
      <c r="A1989" s="4"/>
      <c r="B1989" s="4"/>
      <c r="C1989" s="4"/>
      <c r="D1989" s="4"/>
      <c r="E1989" s="4"/>
      <c r="F1989" s="4"/>
      <c r="G1989" s="4"/>
      <c r="H1989" s="4"/>
      <c r="I1989" s="4"/>
      <c r="J1989" s="4"/>
    </row>
    <row r="1990" spans="1:10" x14ac:dyDescent="0.2">
      <c r="A1990" s="4"/>
      <c r="B1990" s="4"/>
      <c r="C1990" s="4"/>
      <c r="D1990" s="4"/>
      <c r="E1990" s="4"/>
      <c r="F1990" s="4"/>
      <c r="G1990" s="4"/>
      <c r="H1990" s="4"/>
      <c r="I1990" s="4"/>
      <c r="J1990" s="4"/>
    </row>
    <row r="1991" spans="1:10" x14ac:dyDescent="0.2">
      <c r="A1991" s="4"/>
      <c r="B1991" s="4"/>
      <c r="C1991" s="4"/>
      <c r="D1991" s="4"/>
      <c r="E1991" s="4"/>
      <c r="F1991" s="4"/>
      <c r="G1991" s="4"/>
      <c r="H1991" s="4"/>
      <c r="I1991" s="4"/>
      <c r="J1991" s="4"/>
    </row>
    <row r="1992" spans="1:10" x14ac:dyDescent="0.2">
      <c r="A1992" s="4"/>
      <c r="B1992" s="4"/>
      <c r="C1992" s="4"/>
      <c r="D1992" s="4"/>
      <c r="E1992" s="4"/>
      <c r="F1992" s="4"/>
      <c r="G1992" s="4"/>
      <c r="H1992" s="4"/>
      <c r="I1992" s="4"/>
      <c r="J1992" s="4"/>
    </row>
    <row r="1993" spans="1:10" x14ac:dyDescent="0.2">
      <c r="A1993" s="4"/>
      <c r="B1993" s="4"/>
      <c r="C1993" s="4"/>
      <c r="D1993" s="4"/>
      <c r="E1993" s="4"/>
      <c r="F1993" s="4"/>
      <c r="G1993" s="4"/>
      <c r="H1993" s="4"/>
      <c r="I1993" s="4"/>
      <c r="J1993" s="4"/>
    </row>
    <row r="1994" spans="1:10" x14ac:dyDescent="0.2">
      <c r="A1994" s="4"/>
      <c r="B1994" s="4"/>
      <c r="C1994" s="4"/>
      <c r="D1994" s="4"/>
      <c r="E1994" s="4"/>
      <c r="F1994" s="4"/>
      <c r="G1994" s="4"/>
      <c r="H1994" s="4"/>
      <c r="I1994" s="4"/>
      <c r="J1994" s="4"/>
    </row>
    <row r="1995" spans="1:10" x14ac:dyDescent="0.2">
      <c r="A1995" s="4"/>
      <c r="B1995" s="4"/>
      <c r="C1995" s="4"/>
      <c r="D1995" s="4"/>
      <c r="E1995" s="4"/>
      <c r="F1995" s="4"/>
      <c r="G1995" s="4"/>
      <c r="H1995" s="4"/>
      <c r="I1995" s="4"/>
      <c r="J1995" s="4"/>
    </row>
    <row r="1996" spans="1:10" x14ac:dyDescent="0.2">
      <c r="A1996" s="4"/>
      <c r="B1996" s="4"/>
      <c r="C1996" s="4"/>
      <c r="D1996" s="4"/>
      <c r="E1996" s="4"/>
      <c r="F1996" s="4"/>
      <c r="G1996" s="4"/>
      <c r="H1996" s="4"/>
      <c r="I1996" s="4"/>
      <c r="J1996" s="4"/>
    </row>
    <row r="1997" spans="1:10" x14ac:dyDescent="0.2">
      <c r="A1997" s="4"/>
      <c r="B1997" s="4"/>
      <c r="C1997" s="4"/>
      <c r="D1997" s="4"/>
      <c r="E1997" s="4"/>
      <c r="F1997" s="4"/>
      <c r="G1997" s="4"/>
      <c r="H1997" s="4"/>
      <c r="I1997" s="4"/>
      <c r="J1997" s="4"/>
    </row>
    <row r="1998" spans="1:10" x14ac:dyDescent="0.2">
      <c r="A1998" s="4"/>
      <c r="B1998" s="4"/>
      <c r="C1998" s="4"/>
      <c r="D1998" s="4"/>
      <c r="E1998" s="4"/>
      <c r="F1998" s="4"/>
      <c r="G1998" s="4"/>
      <c r="H1998" s="4"/>
      <c r="I1998" s="4"/>
      <c r="J1998" s="4"/>
    </row>
    <row r="1999" spans="1:10" x14ac:dyDescent="0.2">
      <c r="A1999" s="4"/>
      <c r="B1999" s="4"/>
      <c r="C1999" s="4"/>
      <c r="D1999" s="4"/>
      <c r="E1999" s="4"/>
      <c r="F1999" s="4"/>
      <c r="G1999" s="4"/>
      <c r="H1999" s="4"/>
      <c r="I1999" s="4"/>
      <c r="J1999" s="4"/>
    </row>
    <row r="2000" spans="1:10" x14ac:dyDescent="0.2">
      <c r="A2000" s="4"/>
      <c r="B2000" s="4"/>
      <c r="C2000" s="4"/>
      <c r="D2000" s="4"/>
      <c r="E2000" s="4"/>
      <c r="F2000" s="4"/>
      <c r="G2000" s="4"/>
      <c r="H2000" s="4"/>
      <c r="I2000" s="4"/>
      <c r="J2000" s="4"/>
    </row>
    <row r="2001" spans="1:10" x14ac:dyDescent="0.2">
      <c r="A2001" s="4"/>
      <c r="B2001" s="4"/>
      <c r="C2001" s="4"/>
      <c r="D2001" s="4"/>
      <c r="E2001" s="4"/>
      <c r="F2001" s="4"/>
      <c r="G2001" s="4"/>
      <c r="H2001" s="4"/>
      <c r="I2001" s="4"/>
      <c r="J2001" s="4"/>
    </row>
    <row r="2002" spans="1:10" x14ac:dyDescent="0.2">
      <c r="A2002" s="4"/>
      <c r="B2002" s="4"/>
      <c r="C2002" s="4"/>
      <c r="D2002" s="4"/>
      <c r="E2002" s="4"/>
      <c r="F2002" s="4"/>
      <c r="G2002" s="4"/>
      <c r="H2002" s="4"/>
      <c r="I2002" s="4"/>
      <c r="J2002" s="4"/>
    </row>
    <row r="2003" spans="1:10" x14ac:dyDescent="0.2">
      <c r="A2003" s="4"/>
      <c r="B2003" s="4"/>
      <c r="C2003" s="4"/>
      <c r="D2003" s="4"/>
      <c r="E2003" s="4"/>
      <c r="F2003" s="4"/>
      <c r="G2003" s="4"/>
      <c r="H2003" s="4"/>
      <c r="I2003" s="4"/>
      <c r="J2003" s="4"/>
    </row>
    <row r="2004" spans="1:10" x14ac:dyDescent="0.2">
      <c r="A2004" s="4"/>
      <c r="B2004" s="4"/>
      <c r="C2004" s="4"/>
      <c r="D2004" s="4"/>
      <c r="E2004" s="4"/>
      <c r="F2004" s="4"/>
      <c r="G2004" s="4"/>
      <c r="H2004" s="4"/>
      <c r="I2004" s="4"/>
      <c r="J2004" s="4"/>
    </row>
    <row r="2005" spans="1:10" x14ac:dyDescent="0.2">
      <c r="A2005" s="4"/>
      <c r="B2005" s="4"/>
      <c r="C2005" s="4"/>
      <c r="D2005" s="4"/>
      <c r="E2005" s="4"/>
      <c r="F2005" s="4"/>
      <c r="G2005" s="4"/>
      <c r="H2005" s="4"/>
      <c r="I2005" s="4"/>
      <c r="J2005" s="4"/>
    </row>
    <row r="2006" spans="1:10" x14ac:dyDescent="0.2">
      <c r="A2006" s="4"/>
      <c r="B2006" s="4"/>
      <c r="C2006" s="4"/>
      <c r="D2006" s="4"/>
      <c r="E2006" s="4"/>
      <c r="F2006" s="4"/>
      <c r="G2006" s="4"/>
      <c r="H2006" s="4"/>
      <c r="I2006" s="4"/>
      <c r="J2006" s="4"/>
    </row>
    <row r="2007" spans="1:10" x14ac:dyDescent="0.2">
      <c r="A2007" s="4"/>
      <c r="B2007" s="4"/>
      <c r="C2007" s="4"/>
      <c r="D2007" s="4"/>
      <c r="E2007" s="4"/>
      <c r="F2007" s="4"/>
      <c r="G2007" s="4"/>
      <c r="H2007" s="4"/>
      <c r="I2007" s="4"/>
      <c r="J2007" s="4"/>
    </row>
    <row r="2008" spans="1:10" x14ac:dyDescent="0.2">
      <c r="A2008" s="4"/>
      <c r="B2008" s="4"/>
      <c r="C2008" s="4"/>
      <c r="D2008" s="4"/>
      <c r="E2008" s="4"/>
      <c r="F2008" s="4"/>
      <c r="G2008" s="4"/>
      <c r="H2008" s="4"/>
      <c r="I2008" s="4"/>
      <c r="J2008" s="4"/>
    </row>
    <row r="2009" spans="1:10" x14ac:dyDescent="0.2">
      <c r="A2009" s="4"/>
      <c r="B2009" s="4"/>
      <c r="C2009" s="4"/>
      <c r="D2009" s="4"/>
      <c r="E2009" s="4"/>
      <c r="F2009" s="4"/>
      <c r="G2009" s="4"/>
      <c r="H2009" s="4"/>
      <c r="I2009" s="4"/>
      <c r="J2009" s="4"/>
    </row>
    <row r="2010" spans="1:10" x14ac:dyDescent="0.2">
      <c r="A2010" s="4"/>
      <c r="B2010" s="4"/>
      <c r="C2010" s="4"/>
      <c r="D2010" s="4"/>
      <c r="E2010" s="4"/>
      <c r="F2010" s="4"/>
      <c r="G2010" s="4"/>
      <c r="H2010" s="4"/>
      <c r="I2010" s="4"/>
      <c r="J2010" s="4"/>
    </row>
    <row r="2011" spans="1:10" x14ac:dyDescent="0.2">
      <c r="A2011" s="4"/>
      <c r="B2011" s="4"/>
      <c r="C2011" s="4"/>
      <c r="D2011" s="4"/>
      <c r="E2011" s="4"/>
      <c r="F2011" s="4"/>
      <c r="G2011" s="4"/>
      <c r="H2011" s="4"/>
      <c r="I2011" s="4"/>
      <c r="J2011" s="4"/>
    </row>
    <row r="2012" spans="1:10" x14ac:dyDescent="0.2">
      <c r="A2012" s="4"/>
      <c r="B2012" s="4"/>
      <c r="C2012" s="4"/>
      <c r="D2012" s="4"/>
      <c r="E2012" s="4"/>
      <c r="F2012" s="4"/>
      <c r="G2012" s="4"/>
      <c r="H2012" s="4"/>
      <c r="I2012" s="4"/>
      <c r="J2012" s="4"/>
    </row>
  </sheetData>
  <phoneticPr fontId="12" type="noConversion"/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17"/>
  <sheetViews>
    <sheetView view="pageBreakPreview" zoomScaleSheetLayoutView="100" workbookViewId="0">
      <selection activeCell="I6" sqref="I6"/>
    </sheetView>
  </sheetViews>
  <sheetFormatPr baseColWidth="10" defaultColWidth="10.85546875" defaultRowHeight="15" x14ac:dyDescent="0.25"/>
  <cols>
    <col min="1" max="1" width="7.42578125" style="350" customWidth="1"/>
    <col min="2" max="2" width="10.85546875" style="28"/>
    <col min="3" max="3" width="23.140625" style="28" bestFit="1" customWidth="1"/>
    <col min="4" max="16384" width="10.85546875" style="28"/>
  </cols>
  <sheetData>
    <row r="1" spans="1:8" ht="31.5" customHeight="1" x14ac:dyDescent="0.25">
      <c r="A1" s="969" t="s">
        <v>1161</v>
      </c>
      <c r="B1" s="969"/>
      <c r="C1" s="969"/>
      <c r="D1" s="969"/>
      <c r="E1" s="969"/>
      <c r="F1" s="969"/>
    </row>
    <row r="2" spans="1:8" s="351" customFormat="1" ht="30" x14ac:dyDescent="0.25">
      <c r="A2" s="357" t="s">
        <v>1148</v>
      </c>
      <c r="B2" s="358" t="s">
        <v>1149</v>
      </c>
      <c r="C2" s="358" t="s">
        <v>1150</v>
      </c>
      <c r="D2" s="76" t="s">
        <v>1151</v>
      </c>
      <c r="E2" s="76" t="s">
        <v>1155</v>
      </c>
      <c r="F2" s="362" t="s">
        <v>1016</v>
      </c>
    </row>
    <row r="3" spans="1:8" x14ac:dyDescent="0.25">
      <c r="A3" s="352" t="s">
        <v>1127</v>
      </c>
      <c r="B3" s="29" t="s">
        <v>1126</v>
      </c>
      <c r="C3" s="359" t="s">
        <v>1135</v>
      </c>
      <c r="D3" s="354">
        <v>5</v>
      </c>
      <c r="E3" s="363">
        <v>110</v>
      </c>
      <c r="F3" s="365">
        <f>+D3*E3</f>
        <v>550</v>
      </c>
    </row>
    <row r="4" spans="1:8" x14ac:dyDescent="0.25">
      <c r="A4" s="352" t="s">
        <v>1128</v>
      </c>
      <c r="B4" s="29" t="s">
        <v>1126</v>
      </c>
      <c r="C4" s="359" t="s">
        <v>1152</v>
      </c>
      <c r="D4" s="354">
        <v>3</v>
      </c>
      <c r="E4" s="363">
        <v>115</v>
      </c>
      <c r="F4" s="366">
        <f t="shared" ref="F4:F15" si="0">+D4*E4</f>
        <v>345</v>
      </c>
    </row>
    <row r="5" spans="1:8" x14ac:dyDescent="0.25">
      <c r="A5" s="352" t="s">
        <v>1129</v>
      </c>
      <c r="B5" s="29" t="s">
        <v>1133</v>
      </c>
      <c r="C5" s="359" t="s">
        <v>1136</v>
      </c>
      <c r="D5" s="354">
        <v>8</v>
      </c>
      <c r="E5" s="363">
        <v>68.181818181818201</v>
      </c>
      <c r="F5" s="366">
        <f t="shared" si="0"/>
        <v>545.45454545454561</v>
      </c>
    </row>
    <row r="6" spans="1:8" x14ac:dyDescent="0.25">
      <c r="A6" s="352" t="s">
        <v>1130</v>
      </c>
      <c r="B6" s="29" t="s">
        <v>1133</v>
      </c>
      <c r="C6" s="359" t="s">
        <v>1143</v>
      </c>
      <c r="D6" s="354">
        <v>8</v>
      </c>
      <c r="E6" s="363">
        <v>68.181818181818201</v>
      </c>
      <c r="F6" s="366">
        <f t="shared" si="0"/>
        <v>545.45454545454561</v>
      </c>
    </row>
    <row r="7" spans="1:8" x14ac:dyDescent="0.25">
      <c r="A7" s="352" t="s">
        <v>1131</v>
      </c>
      <c r="B7" s="29" t="s">
        <v>1133</v>
      </c>
      <c r="C7" s="359" t="s">
        <v>1145</v>
      </c>
      <c r="D7" s="354">
        <v>3</v>
      </c>
      <c r="E7" s="363">
        <v>68.181818181818201</v>
      </c>
      <c r="F7" s="366">
        <f t="shared" si="0"/>
        <v>204.54545454545462</v>
      </c>
    </row>
    <row r="8" spans="1:8" x14ac:dyDescent="0.25">
      <c r="A8" s="352" t="s">
        <v>1132</v>
      </c>
      <c r="B8" s="29" t="s">
        <v>1133</v>
      </c>
      <c r="C8" s="359" t="s">
        <v>1144</v>
      </c>
      <c r="D8" s="354">
        <v>3</v>
      </c>
      <c r="E8" s="363">
        <v>68.181818181818201</v>
      </c>
      <c r="F8" s="366">
        <f t="shared" si="0"/>
        <v>204.54545454545462</v>
      </c>
    </row>
    <row r="9" spans="1:8" x14ac:dyDescent="0.25">
      <c r="A9" s="352" t="s">
        <v>1139</v>
      </c>
      <c r="B9" s="29" t="s">
        <v>1133</v>
      </c>
      <c r="C9" s="359" t="s">
        <v>1137</v>
      </c>
      <c r="D9" s="354">
        <v>5</v>
      </c>
      <c r="E9" s="363">
        <v>50</v>
      </c>
      <c r="F9" s="366">
        <f t="shared" si="0"/>
        <v>250</v>
      </c>
    </row>
    <row r="10" spans="1:8" x14ac:dyDescent="0.25">
      <c r="A10" s="352" t="s">
        <v>1140</v>
      </c>
      <c r="B10" s="29" t="s">
        <v>1133</v>
      </c>
      <c r="C10" s="359" t="s">
        <v>1138</v>
      </c>
      <c r="D10" s="354">
        <v>5</v>
      </c>
      <c r="E10" s="363">
        <v>50</v>
      </c>
      <c r="F10" s="366">
        <f t="shared" si="0"/>
        <v>250</v>
      </c>
    </row>
    <row r="11" spans="1:8" x14ac:dyDescent="0.25">
      <c r="A11" s="352" t="s">
        <v>1141</v>
      </c>
      <c r="B11" s="29" t="s">
        <v>1134</v>
      </c>
      <c r="C11" s="359" t="s">
        <v>1147</v>
      </c>
      <c r="D11" s="354">
        <v>8</v>
      </c>
      <c r="E11" s="363">
        <v>80</v>
      </c>
      <c r="F11" s="366">
        <f t="shared" si="0"/>
        <v>640</v>
      </c>
    </row>
    <row r="12" spans="1:8" x14ac:dyDescent="0.25">
      <c r="A12" s="352" t="s">
        <v>1142</v>
      </c>
      <c r="B12" s="361" t="s">
        <v>1134</v>
      </c>
      <c r="C12" s="359" t="s">
        <v>1146</v>
      </c>
      <c r="D12" s="354">
        <v>8</v>
      </c>
      <c r="E12" s="363">
        <v>80</v>
      </c>
      <c r="F12" s="366">
        <f t="shared" si="0"/>
        <v>640</v>
      </c>
    </row>
    <row r="13" spans="1:8" x14ac:dyDescent="0.25">
      <c r="A13" s="352" t="s">
        <v>1153</v>
      </c>
      <c r="B13" s="29" t="s">
        <v>1134</v>
      </c>
      <c r="C13" s="359" t="s">
        <v>1154</v>
      </c>
      <c r="D13" s="354">
        <v>3</v>
      </c>
      <c r="E13" s="363">
        <v>50</v>
      </c>
      <c r="F13" s="366">
        <f>+D13*E13</f>
        <v>150</v>
      </c>
    </row>
    <row r="14" spans="1:8" x14ac:dyDescent="0.25">
      <c r="A14" s="352" t="s">
        <v>1156</v>
      </c>
      <c r="B14" s="29" t="s">
        <v>1158</v>
      </c>
      <c r="C14" s="359" t="s">
        <v>1160</v>
      </c>
      <c r="D14" s="354">
        <v>8</v>
      </c>
      <c r="E14" s="363">
        <v>180</v>
      </c>
      <c r="F14" s="366">
        <f>+D14*E14</f>
        <v>1440</v>
      </c>
    </row>
    <row r="15" spans="1:8" x14ac:dyDescent="0.25">
      <c r="A15" s="353" t="s">
        <v>1159</v>
      </c>
      <c r="B15" s="355" t="s">
        <v>1157</v>
      </c>
      <c r="C15" s="360" t="s">
        <v>1158</v>
      </c>
      <c r="D15" s="356">
        <v>8</v>
      </c>
      <c r="E15" s="364">
        <v>20</v>
      </c>
      <c r="F15" s="367">
        <f t="shared" si="0"/>
        <v>160</v>
      </c>
    </row>
    <row r="16" spans="1:8" x14ac:dyDescent="0.25">
      <c r="A16" s="28"/>
      <c r="F16" s="368">
        <f>SUM(F3:F15)</f>
        <v>5925</v>
      </c>
      <c r="G16" s="369">
        <f>F16/3</f>
        <v>1975</v>
      </c>
      <c r="H16" s="369"/>
    </row>
    <row r="17" spans="1:1" x14ac:dyDescent="0.25">
      <c r="A17" s="28"/>
    </row>
  </sheetData>
  <mergeCells count="1">
    <mergeCell ref="A1:F1"/>
  </mergeCell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1980"/>
  <sheetViews>
    <sheetView zoomScale="115" zoomScaleNormal="115" zoomScalePageLayoutView="11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baseColWidth="10" defaultColWidth="10.85546875" defaultRowHeight="15" x14ac:dyDescent="0.25"/>
  <cols>
    <col min="1" max="1" width="9.42578125" style="29" customWidth="1"/>
    <col min="2" max="2" width="9.85546875" style="29" customWidth="1"/>
    <col min="3" max="3" width="11.28515625" style="29" customWidth="1"/>
    <col min="4" max="4" width="9.42578125" style="29" customWidth="1"/>
    <col min="5" max="5" width="11.140625" style="29" customWidth="1"/>
    <col min="6" max="6" width="12" style="29" customWidth="1"/>
    <col min="7" max="7" width="10.85546875" style="29"/>
    <col min="8" max="8" width="8.42578125" style="29" bestFit="1" customWidth="1"/>
    <col min="9" max="9" width="10.42578125" style="29" bestFit="1" customWidth="1"/>
    <col min="10" max="10" width="11" style="29" bestFit="1" customWidth="1"/>
    <col min="11" max="16384" width="10.85546875" style="28"/>
  </cols>
  <sheetData>
    <row r="1" spans="1:10" ht="33.75" x14ac:dyDescent="0.25">
      <c r="A1" s="25" t="s">
        <v>11</v>
      </c>
      <c r="B1" s="716" t="s">
        <v>12</v>
      </c>
      <c r="C1" s="716"/>
      <c r="D1" s="25" t="s">
        <v>13</v>
      </c>
      <c r="E1" s="25" t="s">
        <v>14</v>
      </c>
      <c r="F1" s="25" t="s">
        <v>15</v>
      </c>
      <c r="G1" s="25" t="s">
        <v>16</v>
      </c>
      <c r="H1" s="25" t="s">
        <v>17</v>
      </c>
      <c r="I1" s="25" t="s">
        <v>18</v>
      </c>
      <c r="J1" s="25" t="s">
        <v>19</v>
      </c>
    </row>
    <row r="2" spans="1:10" ht="45" x14ac:dyDescent="0.25">
      <c r="A2" s="25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7</v>
      </c>
      <c r="H2" s="25" t="s">
        <v>8</v>
      </c>
      <c r="I2" s="25" t="s">
        <v>9</v>
      </c>
      <c r="J2" s="25" t="s">
        <v>10</v>
      </c>
    </row>
    <row r="3" spans="1:10" s="1" customFormat="1" ht="11.25" x14ac:dyDescent="0.2">
      <c r="A3" s="3" t="s">
        <v>188</v>
      </c>
      <c r="B3" s="3">
        <v>1002189.92</v>
      </c>
      <c r="C3" s="3">
        <v>1620061.43</v>
      </c>
      <c r="D3" s="3">
        <v>107.43</v>
      </c>
      <c r="E3" s="3">
        <v>106.32680000000001</v>
      </c>
      <c r="F3" s="3">
        <v>0.13300000000000001</v>
      </c>
      <c r="G3" s="3">
        <v>7.4999999999999997E-2</v>
      </c>
      <c r="H3" s="3" t="s">
        <v>50</v>
      </c>
      <c r="I3" s="3">
        <v>0.25</v>
      </c>
      <c r="J3" s="3">
        <v>0.25</v>
      </c>
    </row>
    <row r="4" spans="1:10" s="1" customFormat="1" ht="11.25" x14ac:dyDescent="0.2">
      <c r="A4" s="3" t="s">
        <v>189</v>
      </c>
      <c r="B4" s="3">
        <v>1002229.15</v>
      </c>
      <c r="C4" s="3">
        <v>1619986.68</v>
      </c>
      <c r="D4" s="3">
        <v>107.25</v>
      </c>
      <c r="E4" s="3">
        <v>105.84050000000001</v>
      </c>
      <c r="F4" s="3">
        <v>0.14000000000000001</v>
      </c>
      <c r="G4" s="3">
        <v>7.8E-2</v>
      </c>
      <c r="H4" s="3" t="s">
        <v>50</v>
      </c>
      <c r="I4" s="3">
        <v>0.25</v>
      </c>
      <c r="J4" s="3">
        <v>0.25</v>
      </c>
    </row>
    <row r="5" spans="1:10" s="1" customFormat="1" ht="11.25" x14ac:dyDescent="0.2">
      <c r="A5" s="3" t="s">
        <v>426</v>
      </c>
      <c r="B5" s="3">
        <v>1002277.43</v>
      </c>
      <c r="C5" s="3">
        <v>1619912.31</v>
      </c>
      <c r="D5" s="3">
        <v>106.98</v>
      </c>
      <c r="E5" s="3">
        <v>105.3326</v>
      </c>
      <c r="F5" s="3">
        <v>0.14599999999999999</v>
      </c>
      <c r="G5" s="3">
        <v>8.2000000000000003E-2</v>
      </c>
      <c r="H5" s="3" t="s">
        <v>50</v>
      </c>
      <c r="I5" s="3">
        <v>0.25</v>
      </c>
      <c r="J5" s="3">
        <v>0.25</v>
      </c>
    </row>
    <row r="6" spans="1:10" s="1" customFormat="1" ht="11.25" x14ac:dyDescent="0.2">
      <c r="A6" s="3" t="s">
        <v>666</v>
      </c>
      <c r="B6" s="3">
        <v>1002340.49</v>
      </c>
      <c r="C6" s="3">
        <v>1619844.51</v>
      </c>
      <c r="D6" s="3">
        <v>106.81</v>
      </c>
      <c r="E6" s="3">
        <v>104.8031</v>
      </c>
      <c r="F6" s="3">
        <v>0.23400000000000001</v>
      </c>
      <c r="G6" s="3">
        <v>0.13100000000000001</v>
      </c>
      <c r="H6" s="3" t="s">
        <v>50</v>
      </c>
      <c r="I6" s="3">
        <v>0.25</v>
      </c>
      <c r="J6" s="3">
        <v>0.25</v>
      </c>
    </row>
    <row r="7" spans="1:10" s="1" customFormat="1" ht="11.25" x14ac:dyDescent="0.2">
      <c r="A7" s="3" t="s">
        <v>667</v>
      </c>
      <c r="B7" s="3">
        <v>1002445.53</v>
      </c>
      <c r="C7" s="3">
        <v>1619739.37</v>
      </c>
      <c r="D7" s="3">
        <v>106.65</v>
      </c>
      <c r="E7" s="3">
        <v>103.9712</v>
      </c>
      <c r="F7" s="3">
        <v>4.7E-2</v>
      </c>
      <c r="G7" s="3">
        <v>2.5999999999999999E-2</v>
      </c>
      <c r="H7" s="3" t="s">
        <v>50</v>
      </c>
      <c r="I7" s="3">
        <v>0.25</v>
      </c>
      <c r="J7" s="3">
        <v>0.25</v>
      </c>
    </row>
    <row r="8" spans="1:10" s="1" customFormat="1" ht="11.25" x14ac:dyDescent="0.2">
      <c r="A8" s="3" t="s">
        <v>685</v>
      </c>
      <c r="B8" s="3">
        <v>1002467.33</v>
      </c>
      <c r="C8" s="3">
        <v>1619719.68</v>
      </c>
      <c r="D8" s="3">
        <v>106.64</v>
      </c>
      <c r="E8" s="3">
        <v>103.78189999999999</v>
      </c>
      <c r="F8" s="3">
        <v>0.151</v>
      </c>
      <c r="G8" s="3">
        <v>8.5000000000000006E-2</v>
      </c>
      <c r="H8" s="3" t="s">
        <v>50</v>
      </c>
      <c r="I8" s="3">
        <v>0.25</v>
      </c>
      <c r="J8" s="3">
        <v>0.25</v>
      </c>
    </row>
    <row r="9" spans="1:10" s="1" customFormat="1" ht="11.25" x14ac:dyDescent="0.2">
      <c r="A9" s="3" t="s">
        <v>693</v>
      </c>
      <c r="B9" s="3">
        <v>1002148.14</v>
      </c>
      <c r="C9" s="3">
        <v>1618743.76</v>
      </c>
      <c r="D9" s="3">
        <v>104.82</v>
      </c>
      <c r="E9" s="3">
        <v>103.71680000000001</v>
      </c>
      <c r="F9" s="3">
        <v>0.122</v>
      </c>
      <c r="G9" s="3">
        <v>6.9000000000000006E-2</v>
      </c>
      <c r="H9" s="3" t="s">
        <v>50</v>
      </c>
      <c r="I9" s="3">
        <v>0.25</v>
      </c>
      <c r="J9" s="3">
        <v>0.25</v>
      </c>
    </row>
    <row r="10" spans="1:10" s="1" customFormat="1" ht="11.25" x14ac:dyDescent="0.2">
      <c r="A10" s="3" t="s">
        <v>615</v>
      </c>
      <c r="B10" s="3">
        <v>1002045.98</v>
      </c>
      <c r="C10" s="3">
        <v>1619305.06</v>
      </c>
      <c r="D10" s="3">
        <v>105.44</v>
      </c>
      <c r="E10" s="3">
        <v>104.3368</v>
      </c>
      <c r="F10" s="3">
        <v>0.11799999999999999</v>
      </c>
      <c r="G10" s="3">
        <v>6.6000000000000003E-2</v>
      </c>
      <c r="H10" s="3" t="s">
        <v>50</v>
      </c>
      <c r="I10" s="3">
        <v>0.25</v>
      </c>
      <c r="J10" s="3">
        <v>0.25</v>
      </c>
    </row>
    <row r="11" spans="1:10" s="1" customFormat="1" ht="11.25" x14ac:dyDescent="0.2">
      <c r="A11" s="3" t="s">
        <v>688</v>
      </c>
      <c r="B11" s="3">
        <v>1002149.89</v>
      </c>
      <c r="C11" s="3">
        <v>1620029.41</v>
      </c>
      <c r="D11" s="3">
        <v>107.08</v>
      </c>
      <c r="E11" s="3">
        <v>105.9768</v>
      </c>
      <c r="F11" s="3">
        <v>0.13300000000000001</v>
      </c>
      <c r="G11" s="3">
        <v>7.3999999999999996E-2</v>
      </c>
      <c r="H11" s="3" t="s">
        <v>50</v>
      </c>
      <c r="I11" s="3">
        <v>0.25</v>
      </c>
      <c r="J11" s="3">
        <v>0.25</v>
      </c>
    </row>
    <row r="12" spans="1:10" s="1" customFormat="1" ht="11.25" x14ac:dyDescent="0.2">
      <c r="A12" s="3" t="s">
        <v>689</v>
      </c>
      <c r="B12" s="3">
        <v>1002195.95</v>
      </c>
      <c r="C12" s="3">
        <v>1619958.99</v>
      </c>
      <c r="D12" s="3">
        <v>106.97</v>
      </c>
      <c r="E12" s="3">
        <v>105.4932</v>
      </c>
      <c r="F12" s="3">
        <v>0.114</v>
      </c>
      <c r="G12" s="3">
        <v>6.4000000000000001E-2</v>
      </c>
      <c r="H12" s="3" t="s">
        <v>50</v>
      </c>
      <c r="I12" s="3">
        <v>0.25</v>
      </c>
      <c r="J12" s="3">
        <v>0.25</v>
      </c>
    </row>
    <row r="13" spans="1:10" s="1" customFormat="1" ht="11.25" x14ac:dyDescent="0.2">
      <c r="A13" s="3" t="s">
        <v>702</v>
      </c>
      <c r="B13" s="3">
        <v>1002232.78</v>
      </c>
      <c r="C13" s="3">
        <v>1619896.74</v>
      </c>
      <c r="D13" s="3">
        <v>106.6</v>
      </c>
      <c r="E13" s="3">
        <v>105.07170000000001</v>
      </c>
      <c r="F13" s="3">
        <v>0.17599999999999999</v>
      </c>
      <c r="G13" s="3">
        <v>9.9000000000000005E-2</v>
      </c>
      <c r="H13" s="3" t="s">
        <v>50</v>
      </c>
      <c r="I13" s="3">
        <v>0.25</v>
      </c>
      <c r="J13" s="3">
        <v>0.25</v>
      </c>
    </row>
    <row r="14" spans="1:10" s="1" customFormat="1" ht="11.25" x14ac:dyDescent="0.2">
      <c r="A14" s="3" t="s">
        <v>700</v>
      </c>
      <c r="B14" s="3">
        <v>1002299.72</v>
      </c>
      <c r="C14" s="3">
        <v>1619154.16</v>
      </c>
      <c r="D14" s="3">
        <v>106.08</v>
      </c>
      <c r="E14" s="3">
        <v>104.6768</v>
      </c>
      <c r="F14" s="3">
        <v>0.109</v>
      </c>
      <c r="G14" s="3">
        <v>6.0999999999999999E-2</v>
      </c>
      <c r="H14" s="3" t="s">
        <v>50</v>
      </c>
      <c r="I14" s="3">
        <v>0.25</v>
      </c>
      <c r="J14" s="3">
        <v>0.25</v>
      </c>
    </row>
    <row r="15" spans="1:10" s="1" customFormat="1" ht="11.25" x14ac:dyDescent="0.2">
      <c r="A15" s="3" t="s">
        <v>697</v>
      </c>
      <c r="B15" s="3">
        <v>1002445.53</v>
      </c>
      <c r="C15" s="3">
        <v>1619739.37</v>
      </c>
      <c r="D15" s="3">
        <v>106.65</v>
      </c>
      <c r="E15" s="3">
        <v>105.5468</v>
      </c>
      <c r="F15" s="3">
        <v>5.8999999999999997E-2</v>
      </c>
      <c r="G15" s="3">
        <v>3.3000000000000002E-2</v>
      </c>
      <c r="H15" s="3" t="s">
        <v>50</v>
      </c>
      <c r="I15" s="3">
        <v>0.25</v>
      </c>
      <c r="J15" s="3">
        <v>0.25</v>
      </c>
    </row>
    <row r="16" spans="1:10" s="1" customFormat="1" ht="11.25" x14ac:dyDescent="0.2">
      <c r="A16" s="3" t="s">
        <v>672</v>
      </c>
      <c r="B16" s="3">
        <v>1002332.14</v>
      </c>
      <c r="C16" s="3">
        <v>1619214.92</v>
      </c>
      <c r="D16" s="3">
        <v>106.01</v>
      </c>
      <c r="E16" s="3">
        <v>104.60680000000001</v>
      </c>
      <c r="F16" s="3">
        <v>8.4000000000000005E-2</v>
      </c>
      <c r="G16" s="3">
        <v>4.7E-2</v>
      </c>
      <c r="H16" s="3" t="s">
        <v>50</v>
      </c>
      <c r="I16" s="3">
        <v>0.25</v>
      </c>
      <c r="J16" s="3">
        <v>0.25</v>
      </c>
    </row>
    <row r="17" spans="1:10" s="1" customFormat="1" ht="11.25" x14ac:dyDescent="0.2">
      <c r="A17" s="3" t="s">
        <v>663</v>
      </c>
      <c r="B17" s="3">
        <v>1002430.11</v>
      </c>
      <c r="C17" s="3">
        <v>1619185.09</v>
      </c>
      <c r="D17" s="3">
        <v>106.24</v>
      </c>
      <c r="E17" s="3">
        <v>105.13679999999999</v>
      </c>
      <c r="F17" s="3">
        <v>9.6000000000000002E-2</v>
      </c>
      <c r="G17" s="3">
        <v>5.3999999999999999E-2</v>
      </c>
      <c r="H17" s="3" t="s">
        <v>50</v>
      </c>
      <c r="I17" s="3">
        <v>0.25</v>
      </c>
      <c r="J17" s="3">
        <v>0.25</v>
      </c>
    </row>
    <row r="18" spans="1:10" s="1" customFormat="1" ht="11.25" x14ac:dyDescent="0.2">
      <c r="A18" s="3" t="s">
        <v>676</v>
      </c>
      <c r="B18" s="3">
        <v>1002072.19</v>
      </c>
      <c r="C18" s="3">
        <v>1619372.67</v>
      </c>
      <c r="D18" s="3">
        <v>105.38</v>
      </c>
      <c r="E18" s="3">
        <v>104.27679999999999</v>
      </c>
      <c r="F18" s="3">
        <v>0.11799999999999999</v>
      </c>
      <c r="G18" s="3">
        <v>6.6000000000000003E-2</v>
      </c>
      <c r="H18" s="3" t="s">
        <v>50</v>
      </c>
      <c r="I18" s="3">
        <v>0.25</v>
      </c>
      <c r="J18" s="3">
        <v>0.25</v>
      </c>
    </row>
    <row r="19" spans="1:10" s="1" customFormat="1" ht="11.25" x14ac:dyDescent="0.2">
      <c r="A19" s="3" t="s">
        <v>683</v>
      </c>
      <c r="B19" s="3">
        <v>1002169.49</v>
      </c>
      <c r="C19" s="3">
        <v>1619418.19</v>
      </c>
      <c r="D19" s="3">
        <v>105.3</v>
      </c>
      <c r="E19" s="3">
        <v>104.1968</v>
      </c>
      <c r="F19" s="3">
        <v>0.11799999999999999</v>
      </c>
      <c r="G19" s="3">
        <v>6.6000000000000003E-2</v>
      </c>
      <c r="H19" s="3" t="s">
        <v>50</v>
      </c>
      <c r="I19" s="3">
        <v>0.25</v>
      </c>
      <c r="J19" s="3">
        <v>0.25</v>
      </c>
    </row>
    <row r="20" spans="1:10" s="1" customFormat="1" ht="11.25" x14ac:dyDescent="0.2">
      <c r="A20" s="3" t="s">
        <v>681</v>
      </c>
      <c r="B20" s="3">
        <v>1002187.37</v>
      </c>
      <c r="C20" s="3">
        <v>1619260.19</v>
      </c>
      <c r="D20" s="3">
        <v>105.74</v>
      </c>
      <c r="E20" s="3">
        <v>104.63679999999999</v>
      </c>
      <c r="F20" s="3">
        <v>0.11600000000000001</v>
      </c>
      <c r="G20" s="3">
        <v>6.5000000000000002E-2</v>
      </c>
      <c r="H20" s="3" t="s">
        <v>50</v>
      </c>
      <c r="I20" s="3">
        <v>0.25</v>
      </c>
      <c r="J20" s="3">
        <v>0.25</v>
      </c>
    </row>
    <row r="21" spans="1:10" s="1" customFormat="1" ht="11.25" x14ac:dyDescent="0.2">
      <c r="A21" s="3" t="s">
        <v>674</v>
      </c>
      <c r="B21" s="3">
        <v>1002090.81</v>
      </c>
      <c r="C21" s="3">
        <v>1619214.8</v>
      </c>
      <c r="D21" s="3">
        <v>105.45</v>
      </c>
      <c r="E21" s="3">
        <v>104.3468</v>
      </c>
      <c r="F21" s="3">
        <v>0.113</v>
      </c>
      <c r="G21" s="3">
        <v>6.3E-2</v>
      </c>
      <c r="H21" s="3" t="s">
        <v>50</v>
      </c>
      <c r="I21" s="3">
        <v>0.25</v>
      </c>
      <c r="J21" s="3">
        <v>0.25</v>
      </c>
    </row>
    <row r="22" spans="1:10" s="1" customFormat="1" ht="11.25" x14ac:dyDescent="0.2">
      <c r="A22" s="3" t="s">
        <v>616</v>
      </c>
      <c r="B22" s="3">
        <v>1002116.95</v>
      </c>
      <c r="C22" s="3">
        <v>1619281.37</v>
      </c>
      <c r="D22" s="3">
        <v>105.336</v>
      </c>
      <c r="E22" s="3">
        <v>103.90179999999999</v>
      </c>
      <c r="F22" s="3">
        <v>0.113</v>
      </c>
      <c r="G22" s="3">
        <v>6.3E-2</v>
      </c>
      <c r="H22" s="3" t="s">
        <v>50</v>
      </c>
      <c r="I22" s="3">
        <v>0.25</v>
      </c>
      <c r="J22" s="3">
        <v>0.25</v>
      </c>
    </row>
    <row r="23" spans="1:10" s="1" customFormat="1" ht="11.25" x14ac:dyDescent="0.2">
      <c r="A23" s="3" t="s">
        <v>669</v>
      </c>
      <c r="B23" s="3">
        <v>1002142.88</v>
      </c>
      <c r="C23" s="3">
        <v>1619347.82</v>
      </c>
      <c r="D23" s="3">
        <v>105.19</v>
      </c>
      <c r="E23" s="3">
        <v>103.48569999999999</v>
      </c>
      <c r="F23" s="3">
        <v>0.115</v>
      </c>
      <c r="G23" s="3">
        <v>6.5000000000000002E-2</v>
      </c>
      <c r="H23" s="3" t="s">
        <v>50</v>
      </c>
      <c r="I23" s="3">
        <v>0.25</v>
      </c>
      <c r="J23" s="3">
        <v>0.25</v>
      </c>
    </row>
    <row r="24" spans="1:10" s="1" customFormat="1" ht="11.25" x14ac:dyDescent="0.2">
      <c r="A24" s="3" t="s">
        <v>633</v>
      </c>
      <c r="B24" s="3">
        <v>1002187.37</v>
      </c>
      <c r="C24" s="3">
        <v>1619260.19</v>
      </c>
      <c r="D24" s="3">
        <v>105.74</v>
      </c>
      <c r="E24" s="3">
        <v>104.63679999999999</v>
      </c>
      <c r="F24" s="3">
        <v>0.11</v>
      </c>
      <c r="G24" s="3">
        <v>6.2E-2</v>
      </c>
      <c r="H24" s="3" t="s">
        <v>50</v>
      </c>
      <c r="I24" s="3">
        <v>0.25</v>
      </c>
      <c r="J24" s="3">
        <v>0.25</v>
      </c>
    </row>
    <row r="25" spans="1:10" s="1" customFormat="1" ht="11.25" x14ac:dyDescent="0.2">
      <c r="A25" s="3" t="s">
        <v>621</v>
      </c>
      <c r="B25" s="3">
        <v>1002211.94</v>
      </c>
      <c r="C25" s="3">
        <v>1619324.94</v>
      </c>
      <c r="D25" s="3">
        <v>105.53</v>
      </c>
      <c r="E25" s="3">
        <v>103.0615</v>
      </c>
      <c r="F25" s="3">
        <v>0.126</v>
      </c>
      <c r="G25" s="3">
        <v>7.0999999999999994E-2</v>
      </c>
      <c r="H25" s="3" t="s">
        <v>50</v>
      </c>
      <c r="I25" s="3">
        <v>0.25</v>
      </c>
      <c r="J25" s="3">
        <v>0.25</v>
      </c>
    </row>
    <row r="26" spans="1:10" s="1" customFormat="1" ht="11.25" x14ac:dyDescent="0.2">
      <c r="A26" s="3" t="s">
        <v>657</v>
      </c>
      <c r="B26" s="3">
        <v>1002430.11</v>
      </c>
      <c r="C26" s="3">
        <v>1619185.09</v>
      </c>
      <c r="D26" s="3">
        <v>106.24</v>
      </c>
      <c r="E26" s="3">
        <v>105.13679999999999</v>
      </c>
      <c r="F26" s="3">
        <v>7.8E-2</v>
      </c>
      <c r="G26" s="3">
        <v>4.3999999999999997E-2</v>
      </c>
      <c r="H26" s="3" t="s">
        <v>50</v>
      </c>
      <c r="I26" s="3">
        <v>0.25</v>
      </c>
      <c r="J26" s="3">
        <v>0.25</v>
      </c>
    </row>
    <row r="27" spans="1:10" s="1" customFormat="1" ht="11.25" x14ac:dyDescent="0.2">
      <c r="A27" s="3" t="s">
        <v>661</v>
      </c>
      <c r="B27" s="3">
        <v>1002343.74</v>
      </c>
      <c r="C27" s="3">
        <v>1619139.92</v>
      </c>
      <c r="D27" s="3">
        <v>106.14</v>
      </c>
      <c r="E27" s="3">
        <v>105.0368</v>
      </c>
      <c r="F27" s="3">
        <v>0.113</v>
      </c>
      <c r="G27" s="3">
        <v>6.3E-2</v>
      </c>
      <c r="H27" s="3" t="s">
        <v>50</v>
      </c>
      <c r="I27" s="3">
        <v>0.25</v>
      </c>
      <c r="J27" s="3">
        <v>0.25</v>
      </c>
    </row>
    <row r="28" spans="1:10" s="1" customFormat="1" ht="11.25" x14ac:dyDescent="0.2">
      <c r="A28" s="3" t="s">
        <v>659</v>
      </c>
      <c r="B28" s="3">
        <v>1002262.96</v>
      </c>
      <c r="C28" s="3">
        <v>1619235.02</v>
      </c>
      <c r="D28" s="3">
        <v>106.06</v>
      </c>
      <c r="E28" s="3">
        <v>104.9568</v>
      </c>
      <c r="F28" s="3">
        <v>0.11</v>
      </c>
      <c r="G28" s="3">
        <v>6.2E-2</v>
      </c>
      <c r="H28" s="3" t="s">
        <v>50</v>
      </c>
      <c r="I28" s="3">
        <v>0.25</v>
      </c>
      <c r="J28" s="3">
        <v>0.25</v>
      </c>
    </row>
    <row r="29" spans="1:10" s="1" customFormat="1" ht="11.25" x14ac:dyDescent="0.2">
      <c r="A29" s="3" t="s">
        <v>622</v>
      </c>
      <c r="B29" s="3">
        <v>1002288.23</v>
      </c>
      <c r="C29" s="3">
        <v>1619300.05</v>
      </c>
      <c r="D29" s="3">
        <v>105.68</v>
      </c>
      <c r="E29" s="3">
        <v>102.64926</v>
      </c>
      <c r="F29" s="3">
        <v>0.128</v>
      </c>
      <c r="G29" s="3">
        <v>7.1999999999999995E-2</v>
      </c>
      <c r="H29" s="3" t="s">
        <v>50</v>
      </c>
      <c r="I29" s="3">
        <v>0.25</v>
      </c>
      <c r="J29" s="3">
        <v>0.25</v>
      </c>
    </row>
    <row r="30" spans="1:10" s="1" customFormat="1" ht="11.25" x14ac:dyDescent="0.2">
      <c r="A30" s="3" t="s">
        <v>646</v>
      </c>
      <c r="B30" s="3">
        <v>1002332.14</v>
      </c>
      <c r="C30" s="3">
        <v>1619214.92</v>
      </c>
      <c r="D30" s="3">
        <v>106.01</v>
      </c>
      <c r="E30" s="3">
        <v>104.27419999999999</v>
      </c>
      <c r="F30" s="3">
        <v>0.108</v>
      </c>
      <c r="G30" s="3">
        <v>6.0999999999999999E-2</v>
      </c>
      <c r="H30" s="3" t="s">
        <v>50</v>
      </c>
      <c r="I30" s="3">
        <v>0.25</v>
      </c>
      <c r="J30" s="3">
        <v>0.25</v>
      </c>
    </row>
    <row r="31" spans="1:10" s="1" customFormat="1" ht="11.25" x14ac:dyDescent="0.2">
      <c r="A31" s="3" t="s">
        <v>647</v>
      </c>
      <c r="B31" s="3">
        <v>1002365.31</v>
      </c>
      <c r="C31" s="3">
        <v>1619274.61</v>
      </c>
      <c r="D31" s="3">
        <v>105.94</v>
      </c>
      <c r="E31" s="3">
        <v>102.2976</v>
      </c>
      <c r="F31" s="3">
        <v>7.5999999999999998E-2</v>
      </c>
      <c r="G31" s="3">
        <v>4.2999999999999997E-2</v>
      </c>
      <c r="H31" s="3" t="s">
        <v>50</v>
      </c>
      <c r="I31" s="3">
        <v>0.25</v>
      </c>
      <c r="J31" s="3">
        <v>0.25</v>
      </c>
    </row>
    <row r="32" spans="1:10" s="1" customFormat="1" ht="11.25" x14ac:dyDescent="0.2">
      <c r="A32" s="3" t="s">
        <v>643</v>
      </c>
      <c r="B32" s="3">
        <v>1002430.11</v>
      </c>
      <c r="C32" s="3">
        <v>1619185.09</v>
      </c>
      <c r="D32" s="3">
        <v>106.24</v>
      </c>
      <c r="E32" s="3">
        <v>105.13679999999999</v>
      </c>
      <c r="F32" s="3">
        <v>0.10199999999999999</v>
      </c>
      <c r="G32" s="3">
        <v>5.7000000000000002E-2</v>
      </c>
      <c r="H32" s="3" t="s">
        <v>50</v>
      </c>
      <c r="I32" s="3">
        <v>0.25</v>
      </c>
      <c r="J32" s="3">
        <v>0.25</v>
      </c>
    </row>
    <row r="33" spans="1:10" s="1" customFormat="1" ht="11.25" x14ac:dyDescent="0.2">
      <c r="A33" s="3" t="s">
        <v>640</v>
      </c>
      <c r="B33" s="3">
        <v>1002382.74</v>
      </c>
      <c r="C33" s="3">
        <v>1619199.95</v>
      </c>
      <c r="D33" s="3">
        <v>106.1</v>
      </c>
      <c r="E33" s="3">
        <v>104.2906</v>
      </c>
      <c r="F33" s="3">
        <v>0.105</v>
      </c>
      <c r="G33" s="3">
        <v>5.8999999999999997E-2</v>
      </c>
      <c r="H33" s="3" t="s">
        <v>50</v>
      </c>
      <c r="I33" s="3">
        <v>0.25</v>
      </c>
      <c r="J33" s="3">
        <v>0.25</v>
      </c>
    </row>
    <row r="34" spans="1:10" s="1" customFormat="1" ht="11.25" x14ac:dyDescent="0.2">
      <c r="A34" s="3" t="s">
        <v>641</v>
      </c>
      <c r="B34" s="3">
        <v>1002411.13</v>
      </c>
      <c r="C34" s="3">
        <v>1619259.96</v>
      </c>
      <c r="D34" s="3">
        <v>105.816</v>
      </c>
      <c r="E34" s="3">
        <v>102.1315</v>
      </c>
      <c r="F34" s="3">
        <v>7.2999999999999995E-2</v>
      </c>
      <c r="G34" s="3">
        <v>4.1000000000000002E-2</v>
      </c>
      <c r="H34" s="3" t="s">
        <v>50</v>
      </c>
      <c r="I34" s="3">
        <v>0.25</v>
      </c>
      <c r="J34" s="3">
        <v>0.25</v>
      </c>
    </row>
    <row r="35" spans="1:10" s="1" customFormat="1" ht="11.25" x14ac:dyDescent="0.2">
      <c r="A35" s="3" t="s">
        <v>644</v>
      </c>
      <c r="B35" s="3">
        <v>1002455.11</v>
      </c>
      <c r="C35" s="3">
        <v>1619244.45</v>
      </c>
      <c r="D35" s="3">
        <v>105.98</v>
      </c>
      <c r="E35" s="3">
        <v>101.99026000000001</v>
      </c>
      <c r="F35" s="3">
        <v>9.5000000000000001E-2</v>
      </c>
      <c r="G35" s="3">
        <v>5.3999999999999999E-2</v>
      </c>
      <c r="H35" s="3" t="s">
        <v>50</v>
      </c>
      <c r="I35" s="3">
        <v>0.25</v>
      </c>
      <c r="J35" s="3">
        <v>0.25</v>
      </c>
    </row>
    <row r="36" spans="1:10" s="1" customFormat="1" ht="11.25" x14ac:dyDescent="0.2">
      <c r="A36" s="3" t="s">
        <v>655</v>
      </c>
      <c r="B36" s="3">
        <v>1002340.49</v>
      </c>
      <c r="C36" s="3">
        <v>1619844.51</v>
      </c>
      <c r="D36" s="3">
        <v>106.81</v>
      </c>
      <c r="E36" s="3">
        <v>105.7068</v>
      </c>
      <c r="F36" s="3">
        <v>6.9000000000000006E-2</v>
      </c>
      <c r="G36" s="3">
        <v>3.9E-2</v>
      </c>
      <c r="H36" s="3" t="s">
        <v>50</v>
      </c>
      <c r="I36" s="3">
        <v>0.25</v>
      </c>
      <c r="J36" s="3">
        <v>0.25</v>
      </c>
    </row>
    <row r="37" spans="1:10" s="1" customFormat="1" ht="11.25" x14ac:dyDescent="0.2">
      <c r="A37" s="3" t="s">
        <v>618</v>
      </c>
      <c r="B37" s="3">
        <v>1002308.66</v>
      </c>
      <c r="C37" s="3">
        <v>1619815.21</v>
      </c>
      <c r="D37" s="3">
        <v>106.773</v>
      </c>
      <c r="E37" s="3">
        <v>104.45</v>
      </c>
      <c r="F37" s="3">
        <v>0.23400000000000001</v>
      </c>
      <c r="G37" s="3">
        <v>0.13100000000000001</v>
      </c>
      <c r="H37" s="3" t="s">
        <v>50</v>
      </c>
      <c r="I37" s="3">
        <v>0.25</v>
      </c>
      <c r="J37" s="3">
        <v>0.25</v>
      </c>
    </row>
    <row r="38" spans="1:10" s="1" customFormat="1" ht="11.25" x14ac:dyDescent="0.2">
      <c r="A38" s="3" t="s">
        <v>612</v>
      </c>
      <c r="B38" s="3">
        <v>1002467.33</v>
      </c>
      <c r="C38" s="3">
        <v>1619719.68</v>
      </c>
      <c r="D38" s="3">
        <v>106.64</v>
      </c>
      <c r="E38" s="3">
        <v>105.5368</v>
      </c>
      <c r="F38" s="3">
        <v>5.8000000000000003E-2</v>
      </c>
      <c r="G38" s="3">
        <v>3.2000000000000001E-2</v>
      </c>
      <c r="H38" s="3" t="s">
        <v>50</v>
      </c>
      <c r="I38" s="3">
        <v>0.25</v>
      </c>
      <c r="J38" s="3">
        <v>0.25</v>
      </c>
    </row>
    <row r="39" spans="1:10" s="1" customFormat="1" ht="11.25" x14ac:dyDescent="0.2">
      <c r="A39" s="3" t="s">
        <v>624</v>
      </c>
      <c r="B39" s="3">
        <v>1002648.58</v>
      </c>
      <c r="C39" s="3">
        <v>1619567.21</v>
      </c>
      <c r="D39" s="3">
        <v>108.38</v>
      </c>
      <c r="E39" s="3">
        <v>106.9768</v>
      </c>
      <c r="F39" s="3">
        <v>5.2999999999999999E-2</v>
      </c>
      <c r="G39" s="3">
        <v>0.03</v>
      </c>
      <c r="H39" s="3" t="s">
        <v>50</v>
      </c>
      <c r="I39" s="3">
        <v>0.25</v>
      </c>
      <c r="J39" s="3">
        <v>0.25</v>
      </c>
    </row>
    <row r="40" spans="1:10" s="1" customFormat="1" ht="11.25" x14ac:dyDescent="0.2">
      <c r="A40" s="3" t="s">
        <v>625</v>
      </c>
      <c r="B40" s="3">
        <v>1002622.53</v>
      </c>
      <c r="C40" s="3">
        <v>1619588.38</v>
      </c>
      <c r="D40" s="3">
        <v>106.83</v>
      </c>
      <c r="E40" s="3">
        <v>105.3968</v>
      </c>
      <c r="F40" s="3">
        <v>0.17</v>
      </c>
      <c r="G40" s="3">
        <v>9.5000000000000001E-2</v>
      </c>
      <c r="H40" s="3" t="s">
        <v>50</v>
      </c>
      <c r="I40" s="3">
        <v>0.25</v>
      </c>
      <c r="J40" s="3">
        <v>0.25</v>
      </c>
    </row>
    <row r="41" spans="1:10" s="1" customFormat="1" ht="11.25" x14ac:dyDescent="0.2">
      <c r="A41" s="3" t="s">
        <v>635</v>
      </c>
      <c r="B41" s="3">
        <v>1002539.07</v>
      </c>
      <c r="C41" s="3">
        <v>1619656.2</v>
      </c>
      <c r="D41" s="3">
        <v>106.83</v>
      </c>
      <c r="E41" s="3">
        <v>103.2671</v>
      </c>
      <c r="F41" s="3">
        <v>6.2E-2</v>
      </c>
      <c r="G41" s="3">
        <v>3.5000000000000003E-2</v>
      </c>
      <c r="H41" s="3" t="s">
        <v>50</v>
      </c>
      <c r="I41" s="3">
        <v>0.25</v>
      </c>
      <c r="J41" s="3">
        <v>0.25</v>
      </c>
    </row>
    <row r="42" spans="1:10" s="1" customFormat="1" ht="11.25" x14ac:dyDescent="0.2">
      <c r="A42" s="3" t="s">
        <v>619</v>
      </c>
      <c r="B42" s="3">
        <v>1002417.6</v>
      </c>
      <c r="C42" s="3">
        <v>1619714.54</v>
      </c>
      <c r="D42" s="3">
        <v>106.6455</v>
      </c>
      <c r="E42" s="3">
        <v>103.71409</v>
      </c>
      <c r="F42" s="3">
        <v>5.1999999999999998E-2</v>
      </c>
      <c r="G42" s="3">
        <v>2.9000000000000001E-2</v>
      </c>
      <c r="H42" s="3" t="s">
        <v>50</v>
      </c>
      <c r="I42" s="3">
        <v>0.25</v>
      </c>
      <c r="J42" s="3">
        <v>0.25</v>
      </c>
    </row>
    <row r="43" spans="1:10" s="1" customFormat="1" ht="11.25" x14ac:dyDescent="0.2">
      <c r="A43" s="3" t="s">
        <v>613</v>
      </c>
      <c r="B43" s="3">
        <v>1002442.62</v>
      </c>
      <c r="C43" s="3">
        <v>1619692.67</v>
      </c>
      <c r="D43" s="3">
        <v>106.6056</v>
      </c>
      <c r="E43" s="3">
        <v>103.55670000000001</v>
      </c>
      <c r="F43" s="3">
        <v>0.154</v>
      </c>
      <c r="G43" s="3">
        <v>8.5999999999999993E-2</v>
      </c>
      <c r="H43" s="3" t="s">
        <v>50</v>
      </c>
      <c r="I43" s="3">
        <v>0.25</v>
      </c>
      <c r="J43" s="3">
        <v>0.25</v>
      </c>
    </row>
    <row r="44" spans="1:10" s="1" customFormat="1" ht="11.25" x14ac:dyDescent="0.2">
      <c r="A44" s="3" t="s">
        <v>691</v>
      </c>
      <c r="B44" s="3">
        <v>1002513.98</v>
      </c>
      <c r="C44" s="3">
        <v>1619626.22</v>
      </c>
      <c r="D44" s="3">
        <v>106.7483</v>
      </c>
      <c r="E44" s="3">
        <v>103.11059</v>
      </c>
      <c r="F44" s="3">
        <v>0.245</v>
      </c>
      <c r="G44" s="3">
        <v>0.13700000000000001</v>
      </c>
      <c r="H44" s="3" t="s">
        <v>50</v>
      </c>
      <c r="I44" s="3">
        <v>0.25</v>
      </c>
      <c r="J44" s="3">
        <v>0.25</v>
      </c>
    </row>
    <row r="45" spans="1:10" s="1" customFormat="1" ht="11.25" x14ac:dyDescent="0.2">
      <c r="A45" s="3" t="s">
        <v>707</v>
      </c>
      <c r="B45" s="3">
        <v>1002630.4</v>
      </c>
      <c r="C45" s="3">
        <v>1619523.69</v>
      </c>
      <c r="D45" s="3">
        <v>106.9683</v>
      </c>
      <c r="E45" s="3">
        <v>102.67179</v>
      </c>
      <c r="F45" s="3">
        <v>0.126</v>
      </c>
      <c r="G45" s="3">
        <v>7.0999999999999994E-2</v>
      </c>
      <c r="H45" s="3" t="s">
        <v>50</v>
      </c>
      <c r="I45" s="3">
        <v>0.25</v>
      </c>
      <c r="J45" s="3">
        <v>0.25</v>
      </c>
    </row>
    <row r="46" spans="1:10" s="1" customFormat="1" ht="11.25" x14ac:dyDescent="0.2">
      <c r="A46" s="3" t="s">
        <v>708</v>
      </c>
      <c r="B46" s="3">
        <v>1002600.94</v>
      </c>
      <c r="C46" s="3">
        <v>1619449.31</v>
      </c>
      <c r="D46" s="3">
        <v>106.49</v>
      </c>
      <c r="E46" s="3">
        <v>102.4494</v>
      </c>
      <c r="F46" s="3">
        <v>0.126</v>
      </c>
      <c r="G46" s="3">
        <v>7.0999999999999994E-2</v>
      </c>
      <c r="H46" s="3" t="s">
        <v>50</v>
      </c>
      <c r="I46" s="3">
        <v>0.25</v>
      </c>
      <c r="J46" s="3">
        <v>0.25</v>
      </c>
    </row>
    <row r="47" spans="1:10" s="1" customFormat="1" ht="11.25" x14ac:dyDescent="0.2">
      <c r="A47" s="3" t="s">
        <v>710</v>
      </c>
      <c r="B47" s="3">
        <v>1002571.63</v>
      </c>
      <c r="C47" s="3">
        <v>1619374.87</v>
      </c>
      <c r="D47" s="3">
        <v>106.31</v>
      </c>
      <c r="E47" s="3">
        <v>102.23260000000001</v>
      </c>
      <c r="F47" s="3">
        <v>0.126</v>
      </c>
      <c r="G47" s="3">
        <v>7.0999999999999994E-2</v>
      </c>
      <c r="H47" s="3" t="s">
        <v>50</v>
      </c>
      <c r="I47" s="3">
        <v>0.25</v>
      </c>
      <c r="J47" s="3">
        <v>0.25</v>
      </c>
    </row>
    <row r="48" spans="1:10" s="1" customFormat="1" ht="11.25" x14ac:dyDescent="0.2">
      <c r="A48" s="3" t="s">
        <v>716</v>
      </c>
      <c r="B48" s="3">
        <v>1002542.31</v>
      </c>
      <c r="C48" s="3">
        <v>1619300.44</v>
      </c>
      <c r="D48" s="3">
        <v>105.9</v>
      </c>
      <c r="E48" s="3">
        <v>101.73699999999999</v>
      </c>
      <c r="F48" s="3">
        <v>0.125</v>
      </c>
      <c r="G48" s="3">
        <v>7.0000000000000007E-2</v>
      </c>
      <c r="H48" s="3" t="s">
        <v>50</v>
      </c>
      <c r="I48" s="3">
        <v>0.25</v>
      </c>
      <c r="J48" s="3">
        <v>0.25</v>
      </c>
    </row>
    <row r="49" spans="1:10" s="1" customFormat="1" ht="11.25" x14ac:dyDescent="0.2">
      <c r="A49" s="3" t="s">
        <v>730</v>
      </c>
      <c r="B49" s="3">
        <v>1002513.01</v>
      </c>
      <c r="C49" s="3">
        <v>1619227.24</v>
      </c>
      <c r="D49" s="3">
        <v>105.81</v>
      </c>
      <c r="E49" s="3">
        <v>101.6811</v>
      </c>
      <c r="F49" s="3">
        <v>0.107</v>
      </c>
      <c r="G49" s="3">
        <v>0.06</v>
      </c>
      <c r="H49" s="3" t="s">
        <v>50</v>
      </c>
      <c r="I49" s="3">
        <v>0.25</v>
      </c>
      <c r="J49" s="3">
        <v>0.25</v>
      </c>
    </row>
    <row r="50" spans="1:10" s="1" customFormat="1" ht="11.25" x14ac:dyDescent="0.2">
      <c r="A50" s="3" t="s">
        <v>664</v>
      </c>
      <c r="B50" s="3">
        <v>1002487.51</v>
      </c>
      <c r="C50" s="3">
        <v>1619164.02</v>
      </c>
      <c r="D50" s="3">
        <v>105.5</v>
      </c>
      <c r="E50" s="3">
        <v>101.54817</v>
      </c>
      <c r="F50" s="3">
        <v>5.7000000000000002E-2</v>
      </c>
      <c r="G50" s="3">
        <v>3.2000000000000001E-2</v>
      </c>
      <c r="H50" s="3" t="s">
        <v>50</v>
      </c>
      <c r="I50" s="3">
        <v>0.25</v>
      </c>
      <c r="J50" s="3">
        <v>0.25</v>
      </c>
    </row>
    <row r="51" spans="1:10" s="1" customFormat="1" ht="11.25" x14ac:dyDescent="0.2">
      <c r="A51" s="3" t="s">
        <v>678</v>
      </c>
      <c r="B51" s="3">
        <v>1002430.11</v>
      </c>
      <c r="C51" s="3">
        <v>1619185.09</v>
      </c>
      <c r="D51" s="3">
        <v>106.24</v>
      </c>
      <c r="E51" s="3">
        <v>105.13679999999999</v>
      </c>
      <c r="F51" s="3">
        <v>0.114</v>
      </c>
      <c r="G51" s="3">
        <v>6.4000000000000001E-2</v>
      </c>
      <c r="H51" s="3" t="s">
        <v>50</v>
      </c>
      <c r="I51" s="3">
        <v>0.25</v>
      </c>
      <c r="J51" s="3">
        <v>0.25</v>
      </c>
    </row>
    <row r="52" spans="1:10" s="1" customFormat="1" ht="11.25" x14ac:dyDescent="0.2">
      <c r="A52" s="3" t="s">
        <v>607</v>
      </c>
      <c r="B52" s="3">
        <v>1002343.74</v>
      </c>
      <c r="C52" s="3">
        <v>1619139.92</v>
      </c>
      <c r="D52" s="3">
        <v>106.14</v>
      </c>
      <c r="E52" s="3">
        <v>104.7368</v>
      </c>
      <c r="F52" s="3">
        <v>7.2999999999999995E-2</v>
      </c>
      <c r="G52" s="3">
        <v>4.1000000000000002E-2</v>
      </c>
      <c r="H52" s="3" t="s">
        <v>50</v>
      </c>
      <c r="I52" s="3">
        <v>0.25</v>
      </c>
      <c r="J52" s="3">
        <v>0.25</v>
      </c>
    </row>
    <row r="53" spans="1:10" s="1" customFormat="1" ht="11.25" x14ac:dyDescent="0.2">
      <c r="A53" s="3" t="s">
        <v>492</v>
      </c>
      <c r="B53" s="3">
        <v>1002244.44</v>
      </c>
      <c r="C53" s="3">
        <v>1619040.08</v>
      </c>
      <c r="D53" s="3">
        <v>105.246</v>
      </c>
      <c r="E53" s="3">
        <v>104.14279999999999</v>
      </c>
      <c r="F53" s="3">
        <v>0.08</v>
      </c>
      <c r="G53" s="3">
        <v>4.4999999999999998E-2</v>
      </c>
      <c r="H53" s="3" t="s">
        <v>50</v>
      </c>
      <c r="I53" s="3">
        <v>0.25</v>
      </c>
      <c r="J53" s="3">
        <v>0.25</v>
      </c>
    </row>
    <row r="54" spans="1:10" s="1" customFormat="1" ht="11.25" x14ac:dyDescent="0.2">
      <c r="A54" s="3" t="s">
        <v>489</v>
      </c>
      <c r="B54" s="3">
        <v>1002299.72</v>
      </c>
      <c r="C54" s="3">
        <v>1619154.16</v>
      </c>
      <c r="D54" s="3">
        <v>106.08</v>
      </c>
      <c r="E54" s="3">
        <v>104.45569999999999</v>
      </c>
      <c r="F54" s="3">
        <v>0.113</v>
      </c>
      <c r="G54" s="3">
        <v>6.3E-2</v>
      </c>
      <c r="H54" s="3" t="s">
        <v>50</v>
      </c>
      <c r="I54" s="3">
        <v>0.25</v>
      </c>
      <c r="J54" s="3">
        <v>0.25</v>
      </c>
    </row>
    <row r="55" spans="1:10" s="1" customFormat="1" ht="11.25" x14ac:dyDescent="0.2">
      <c r="A55" s="3" t="s">
        <v>495</v>
      </c>
      <c r="B55" s="3">
        <v>1002209.92</v>
      </c>
      <c r="C55" s="3">
        <v>1619103.16</v>
      </c>
      <c r="D55" s="3">
        <v>105.34</v>
      </c>
      <c r="E55" s="3">
        <v>103.93680000000001</v>
      </c>
      <c r="F55" s="3">
        <v>9.2999999999999999E-2</v>
      </c>
      <c r="G55" s="3">
        <v>5.1999999999999998E-2</v>
      </c>
      <c r="H55" s="3" t="s">
        <v>50</v>
      </c>
      <c r="I55" s="3">
        <v>0.25</v>
      </c>
      <c r="J55" s="3">
        <v>0.25</v>
      </c>
    </row>
    <row r="56" spans="1:10" s="1" customFormat="1" ht="11.25" x14ac:dyDescent="0.2">
      <c r="A56" s="3" t="s">
        <v>493</v>
      </c>
      <c r="B56" s="3">
        <v>1002266.46</v>
      </c>
      <c r="C56" s="3">
        <v>1619085.64</v>
      </c>
      <c r="D56" s="3">
        <v>105.187</v>
      </c>
      <c r="E56" s="3">
        <v>103.5882</v>
      </c>
      <c r="F56" s="3">
        <v>8.0000000000000002E-3</v>
      </c>
      <c r="G56" s="3">
        <v>4.0000000000000001E-3</v>
      </c>
      <c r="H56" s="3" t="s">
        <v>50</v>
      </c>
      <c r="I56" s="3">
        <v>0.25</v>
      </c>
      <c r="J56" s="3">
        <v>0.25</v>
      </c>
    </row>
    <row r="57" spans="1:10" s="1" customFormat="1" ht="11.25" x14ac:dyDescent="0.2">
      <c r="A57" s="3" t="s">
        <v>490</v>
      </c>
      <c r="B57" s="3">
        <v>1002269.89</v>
      </c>
      <c r="C57" s="3">
        <v>1619089.43</v>
      </c>
      <c r="D57" s="3">
        <v>105.21</v>
      </c>
      <c r="E57" s="3">
        <v>103.5312</v>
      </c>
      <c r="F57" s="3">
        <v>6.8000000000000005E-2</v>
      </c>
      <c r="G57" s="3">
        <v>3.7999999999999999E-2</v>
      </c>
      <c r="H57" s="3" t="s">
        <v>50</v>
      </c>
      <c r="I57" s="3">
        <v>0.25</v>
      </c>
      <c r="J57" s="3">
        <v>0.25</v>
      </c>
    </row>
    <row r="58" spans="1:10" s="1" customFormat="1" ht="11.25" x14ac:dyDescent="0.2">
      <c r="A58" s="3" t="s">
        <v>480</v>
      </c>
      <c r="B58" s="3">
        <v>1002343.74</v>
      </c>
      <c r="C58" s="3">
        <v>1619139.92</v>
      </c>
      <c r="D58" s="3">
        <v>106.14</v>
      </c>
      <c r="E58" s="3">
        <v>105.0368</v>
      </c>
      <c r="F58" s="3">
        <v>0.111</v>
      </c>
      <c r="G58" s="3">
        <v>6.2E-2</v>
      </c>
      <c r="H58" s="3" t="s">
        <v>50</v>
      </c>
      <c r="I58" s="3">
        <v>0.25</v>
      </c>
      <c r="J58" s="3">
        <v>0.25</v>
      </c>
    </row>
    <row r="59" spans="1:10" s="1" customFormat="1" ht="11.25" x14ac:dyDescent="0.2">
      <c r="A59" s="3" t="s">
        <v>773</v>
      </c>
      <c r="B59" s="3">
        <v>1002470.37</v>
      </c>
      <c r="C59" s="3">
        <v>1619132.22</v>
      </c>
      <c r="D59" s="3">
        <v>105.3558</v>
      </c>
      <c r="E59" s="3">
        <v>101.4778</v>
      </c>
      <c r="F59" s="3">
        <v>5.6000000000000001E-2</v>
      </c>
      <c r="G59" s="3">
        <v>3.1E-2</v>
      </c>
      <c r="H59" s="3" t="s">
        <v>50</v>
      </c>
      <c r="I59" s="3">
        <v>0.25</v>
      </c>
      <c r="J59" s="3">
        <v>0.25</v>
      </c>
    </row>
    <row r="60" spans="1:10" s="1" customFormat="1" ht="11.25" x14ac:dyDescent="0.2">
      <c r="A60" s="3" t="s">
        <v>477</v>
      </c>
      <c r="B60" s="3">
        <v>1002343.74</v>
      </c>
      <c r="C60" s="3">
        <v>1619139.92</v>
      </c>
      <c r="D60" s="3">
        <v>106.14</v>
      </c>
      <c r="E60" s="3">
        <v>104.7368</v>
      </c>
      <c r="F60" s="3">
        <v>0.08</v>
      </c>
      <c r="G60" s="3">
        <v>4.4999999999999998E-2</v>
      </c>
      <c r="H60" s="3" t="s">
        <v>50</v>
      </c>
      <c r="I60" s="3">
        <v>0.25</v>
      </c>
      <c r="J60" s="3">
        <v>0.25</v>
      </c>
    </row>
    <row r="61" spans="1:10" s="1" customFormat="1" ht="11.25" x14ac:dyDescent="0.2">
      <c r="A61" s="3" t="s">
        <v>478</v>
      </c>
      <c r="B61" s="3">
        <v>1002392.39</v>
      </c>
      <c r="C61" s="3">
        <v>1619123.86</v>
      </c>
      <c r="D61" s="3">
        <v>105.62</v>
      </c>
      <c r="E61" s="3">
        <v>104.18680000000001</v>
      </c>
      <c r="F61" s="3">
        <v>9.5000000000000001E-2</v>
      </c>
      <c r="G61" s="3">
        <v>5.3999999999999999E-2</v>
      </c>
      <c r="H61" s="3" t="s">
        <v>50</v>
      </c>
      <c r="I61" s="3">
        <v>0.25</v>
      </c>
      <c r="J61" s="3">
        <v>0.25</v>
      </c>
    </row>
    <row r="62" spans="1:10" s="1" customFormat="1" ht="11.25" x14ac:dyDescent="0.2">
      <c r="A62" s="3" t="s">
        <v>483</v>
      </c>
      <c r="B62" s="3">
        <v>1002449.22</v>
      </c>
      <c r="C62" s="3">
        <v>1619103.78</v>
      </c>
      <c r="D62" s="3">
        <v>105.43510000000001</v>
      </c>
      <c r="E62" s="3">
        <v>101.4084</v>
      </c>
      <c r="F62" s="3">
        <v>0.104</v>
      </c>
      <c r="G62" s="3">
        <v>5.8000000000000003E-2</v>
      </c>
      <c r="H62" s="3" t="s">
        <v>50</v>
      </c>
      <c r="I62" s="3">
        <v>0.25</v>
      </c>
      <c r="J62" s="3">
        <v>0.25</v>
      </c>
    </row>
    <row r="63" spans="1:10" s="1" customFormat="1" ht="11.25" x14ac:dyDescent="0.2">
      <c r="A63" s="3" t="s">
        <v>487</v>
      </c>
      <c r="B63" s="3">
        <v>1002392.39</v>
      </c>
      <c r="C63" s="3">
        <v>1619123.86</v>
      </c>
      <c r="D63" s="3">
        <v>105.62</v>
      </c>
      <c r="E63" s="3">
        <v>104.5168</v>
      </c>
      <c r="F63" s="3">
        <v>0.106</v>
      </c>
      <c r="G63" s="3">
        <v>5.8999999999999997E-2</v>
      </c>
      <c r="H63" s="3" t="s">
        <v>50</v>
      </c>
      <c r="I63" s="3">
        <v>0.25</v>
      </c>
      <c r="J63" s="3">
        <v>0.25</v>
      </c>
    </row>
    <row r="64" spans="1:10" s="1" customFormat="1" ht="11.25" x14ac:dyDescent="0.2">
      <c r="A64" s="3" t="s">
        <v>481</v>
      </c>
      <c r="B64" s="3">
        <v>1002311.2</v>
      </c>
      <c r="C64" s="3">
        <v>1619077.56</v>
      </c>
      <c r="D64" s="3">
        <v>105.11</v>
      </c>
      <c r="E64" s="3">
        <v>103.26900000000001</v>
      </c>
      <c r="F64" s="3">
        <v>7.3999999999999996E-2</v>
      </c>
      <c r="G64" s="3">
        <v>4.2000000000000003E-2</v>
      </c>
      <c r="H64" s="3" t="s">
        <v>50</v>
      </c>
      <c r="I64" s="3">
        <v>0.25</v>
      </c>
      <c r="J64" s="3">
        <v>0.25</v>
      </c>
    </row>
    <row r="65" spans="1:10" s="1" customFormat="1" ht="11.25" x14ac:dyDescent="0.2">
      <c r="A65" s="3" t="s">
        <v>485</v>
      </c>
      <c r="B65" s="3">
        <v>1002357.05</v>
      </c>
      <c r="C65" s="3">
        <v>1619066.78</v>
      </c>
      <c r="D65" s="3">
        <v>105.19</v>
      </c>
      <c r="E65" s="3">
        <v>102.98520000000001</v>
      </c>
      <c r="F65" s="3">
        <v>8.8999999999999996E-2</v>
      </c>
      <c r="G65" s="3">
        <v>0.05</v>
      </c>
      <c r="H65" s="3" t="s">
        <v>50</v>
      </c>
      <c r="I65" s="3">
        <v>0.25</v>
      </c>
      <c r="J65" s="3">
        <v>0.25</v>
      </c>
    </row>
    <row r="66" spans="1:10" s="1" customFormat="1" ht="11.25" x14ac:dyDescent="0.2">
      <c r="A66" s="3" t="s">
        <v>514</v>
      </c>
      <c r="B66" s="3">
        <v>1002411.12</v>
      </c>
      <c r="C66" s="3">
        <v>1619049.73</v>
      </c>
      <c r="D66" s="3">
        <v>105.25</v>
      </c>
      <c r="E66" s="3">
        <v>101.286</v>
      </c>
      <c r="F66" s="3">
        <v>0.126</v>
      </c>
      <c r="G66" s="3">
        <v>7.0999999999999994E-2</v>
      </c>
      <c r="H66" s="3" t="s">
        <v>50</v>
      </c>
      <c r="I66" s="3">
        <v>0.25</v>
      </c>
      <c r="J66" s="3">
        <v>0.25</v>
      </c>
    </row>
    <row r="67" spans="1:10" s="1" customFormat="1" ht="11.25" x14ac:dyDescent="0.2">
      <c r="A67" s="3" t="s">
        <v>755</v>
      </c>
      <c r="B67" s="3">
        <v>1002366.98</v>
      </c>
      <c r="C67" s="3">
        <v>1618983</v>
      </c>
      <c r="D67" s="3">
        <v>105.119</v>
      </c>
      <c r="E67" s="3">
        <v>101.1437</v>
      </c>
      <c r="F67" s="3">
        <v>0.126</v>
      </c>
      <c r="G67" s="3">
        <v>7.0999999999999994E-2</v>
      </c>
      <c r="H67" s="3" t="s">
        <v>50</v>
      </c>
      <c r="I67" s="3">
        <v>0.25</v>
      </c>
      <c r="J67" s="3">
        <v>0.25</v>
      </c>
    </row>
    <row r="68" spans="1:10" s="1" customFormat="1" ht="11.25" x14ac:dyDescent="0.2">
      <c r="A68" s="3" t="s">
        <v>749</v>
      </c>
      <c r="B68" s="3">
        <v>1002324.05</v>
      </c>
      <c r="C68" s="3">
        <v>1618915.5</v>
      </c>
      <c r="D68" s="3">
        <v>104.9041</v>
      </c>
      <c r="E68" s="3">
        <v>101.004</v>
      </c>
      <c r="F68" s="3">
        <v>0.14000000000000001</v>
      </c>
      <c r="G68" s="3">
        <v>7.9000000000000001E-2</v>
      </c>
      <c r="H68" s="3" t="s">
        <v>50</v>
      </c>
      <c r="I68" s="3">
        <v>0.25</v>
      </c>
      <c r="J68" s="3">
        <v>0.25</v>
      </c>
    </row>
    <row r="69" spans="1:10" s="1" customFormat="1" ht="11.25" x14ac:dyDescent="0.2">
      <c r="A69" s="3" t="s">
        <v>511</v>
      </c>
      <c r="B69" s="3">
        <v>1002244.44</v>
      </c>
      <c r="C69" s="3">
        <v>1619040.08</v>
      </c>
      <c r="D69" s="3">
        <v>105.25</v>
      </c>
      <c r="E69" s="3">
        <v>103.8468</v>
      </c>
      <c r="F69" s="3">
        <v>4.2000000000000003E-2</v>
      </c>
      <c r="G69" s="3">
        <v>2.3E-2</v>
      </c>
      <c r="H69" s="3" t="s">
        <v>50</v>
      </c>
      <c r="I69" s="3">
        <v>0.25</v>
      </c>
      <c r="J69" s="3">
        <v>0.25</v>
      </c>
    </row>
    <row r="70" spans="1:10" s="1" customFormat="1" ht="11.25" x14ac:dyDescent="0.2">
      <c r="A70" s="3" t="s">
        <v>512</v>
      </c>
      <c r="B70" s="3">
        <v>1002221.92</v>
      </c>
      <c r="C70" s="3">
        <v>1619025.97</v>
      </c>
      <c r="D70" s="3">
        <v>105.12</v>
      </c>
      <c r="E70" s="3">
        <v>103.6737</v>
      </c>
      <c r="F70" s="3">
        <v>1.7000000000000001E-2</v>
      </c>
      <c r="G70" s="3">
        <v>0.01</v>
      </c>
      <c r="H70" s="3" t="s">
        <v>50</v>
      </c>
      <c r="I70" s="3">
        <v>0.25</v>
      </c>
      <c r="J70" s="3">
        <v>0.25</v>
      </c>
    </row>
    <row r="71" spans="1:10" s="1" customFormat="1" ht="11.25" x14ac:dyDescent="0.2">
      <c r="A71" s="3" t="s">
        <v>519</v>
      </c>
      <c r="B71" s="3">
        <v>1002155.56</v>
      </c>
      <c r="C71" s="3">
        <v>1618969.24</v>
      </c>
      <c r="D71" s="3">
        <v>105.21</v>
      </c>
      <c r="E71" s="3">
        <v>104.10680000000001</v>
      </c>
      <c r="F71" s="3">
        <v>6.8000000000000005E-2</v>
      </c>
      <c r="G71" s="3">
        <v>3.7999999999999999E-2</v>
      </c>
      <c r="H71" s="3" t="s">
        <v>50</v>
      </c>
      <c r="I71" s="3">
        <v>0.25</v>
      </c>
      <c r="J71" s="3">
        <v>0.25</v>
      </c>
    </row>
    <row r="72" spans="1:10" s="1" customFormat="1" ht="11.25" x14ac:dyDescent="0.2">
      <c r="A72" s="3" t="s">
        <v>516</v>
      </c>
      <c r="B72" s="3">
        <v>1002214.39</v>
      </c>
      <c r="C72" s="3">
        <v>1619017.66</v>
      </c>
      <c r="D72" s="3">
        <v>105.24</v>
      </c>
      <c r="E72" s="3">
        <v>103.5843</v>
      </c>
      <c r="F72" s="3">
        <v>9.8000000000000004E-2</v>
      </c>
      <c r="G72" s="3">
        <v>5.5E-2</v>
      </c>
      <c r="H72" s="3" t="s">
        <v>50</v>
      </c>
      <c r="I72" s="3">
        <v>0.25</v>
      </c>
      <c r="J72" s="3">
        <v>0.25</v>
      </c>
    </row>
    <row r="73" spans="1:10" s="1" customFormat="1" ht="11.25" x14ac:dyDescent="0.2">
      <c r="A73" s="3" t="s">
        <v>502</v>
      </c>
      <c r="B73" s="3">
        <v>1002196.88</v>
      </c>
      <c r="C73" s="3">
        <v>1618958.03</v>
      </c>
      <c r="D73" s="3">
        <v>105.17</v>
      </c>
      <c r="E73" s="3">
        <v>103.2195</v>
      </c>
      <c r="F73" s="3">
        <v>5.7000000000000002E-2</v>
      </c>
      <c r="G73" s="3">
        <v>3.2000000000000001E-2</v>
      </c>
      <c r="H73" s="3" t="s">
        <v>50</v>
      </c>
      <c r="I73" s="3">
        <v>0.25</v>
      </c>
      <c r="J73" s="3">
        <v>0.25</v>
      </c>
    </row>
    <row r="74" spans="1:10" s="1" customFormat="1" ht="11.25" x14ac:dyDescent="0.2">
      <c r="A74" s="3" t="s">
        <v>499</v>
      </c>
      <c r="B74" s="3">
        <v>1002196.51</v>
      </c>
      <c r="C74" s="3">
        <v>1618922.01</v>
      </c>
      <c r="D74" s="3">
        <v>105.03</v>
      </c>
      <c r="E74" s="3">
        <v>102.99509999999999</v>
      </c>
      <c r="F74" s="3">
        <v>6.6000000000000003E-2</v>
      </c>
      <c r="G74" s="3">
        <v>3.6999999999999998E-2</v>
      </c>
      <c r="H74" s="3" t="s">
        <v>50</v>
      </c>
      <c r="I74" s="3">
        <v>0.25</v>
      </c>
      <c r="J74" s="3">
        <v>0.25</v>
      </c>
    </row>
    <row r="75" spans="1:10" s="1" customFormat="1" ht="11.25" x14ac:dyDescent="0.2">
      <c r="A75" s="3" t="s">
        <v>504</v>
      </c>
      <c r="B75" s="3">
        <v>1002175.05</v>
      </c>
      <c r="C75" s="3">
        <v>1618811.48</v>
      </c>
      <c r="D75" s="3">
        <v>104.96</v>
      </c>
      <c r="E75" s="3">
        <v>103.85680000000001</v>
      </c>
      <c r="F75" s="3">
        <v>0.124</v>
      </c>
      <c r="G75" s="3">
        <v>7.0000000000000007E-2</v>
      </c>
      <c r="H75" s="3" t="s">
        <v>50</v>
      </c>
      <c r="I75" s="3">
        <v>0.25</v>
      </c>
      <c r="J75" s="3">
        <v>0.25</v>
      </c>
    </row>
    <row r="76" spans="1:10" s="1" customFormat="1" ht="11.25" x14ac:dyDescent="0.2">
      <c r="A76" s="3" t="s">
        <v>500</v>
      </c>
      <c r="B76" s="3">
        <v>1002201.64</v>
      </c>
      <c r="C76" s="3">
        <v>1618880.49</v>
      </c>
      <c r="D76" s="3">
        <v>105.01</v>
      </c>
      <c r="E76" s="3">
        <v>102.7383</v>
      </c>
      <c r="F76" s="3">
        <v>0.13600000000000001</v>
      </c>
      <c r="G76" s="3">
        <v>7.6999999999999999E-2</v>
      </c>
      <c r="H76" s="3" t="s">
        <v>50</v>
      </c>
      <c r="I76" s="3">
        <v>0.25</v>
      </c>
      <c r="J76" s="3">
        <v>0.25</v>
      </c>
    </row>
    <row r="77" spans="1:10" s="1" customFormat="1" ht="11.25" x14ac:dyDescent="0.2">
      <c r="A77" s="3" t="s">
        <v>509</v>
      </c>
      <c r="B77" s="3">
        <v>1002277.62</v>
      </c>
      <c r="C77" s="3">
        <v>1618839.4</v>
      </c>
      <c r="D77" s="3">
        <v>104.872</v>
      </c>
      <c r="E77" s="3">
        <v>100.84820000000001</v>
      </c>
      <c r="F77" s="3">
        <v>8.8999999999999996E-2</v>
      </c>
      <c r="G77" s="3">
        <v>0.05</v>
      </c>
      <c r="H77" s="3" t="s">
        <v>50</v>
      </c>
      <c r="I77" s="3">
        <v>0.25</v>
      </c>
      <c r="J77" s="3">
        <v>0.25</v>
      </c>
    </row>
    <row r="78" spans="1:10" s="1" customFormat="1" ht="11.25" x14ac:dyDescent="0.2">
      <c r="A78" s="3" t="s">
        <v>505</v>
      </c>
      <c r="B78" s="3">
        <v>1002250.35</v>
      </c>
      <c r="C78" s="3">
        <v>1618789.68</v>
      </c>
      <c r="D78" s="3">
        <v>104.81</v>
      </c>
      <c r="E78" s="3">
        <v>100.7547</v>
      </c>
      <c r="F78" s="3">
        <v>0.11700000000000001</v>
      </c>
      <c r="G78" s="3">
        <v>6.6000000000000003E-2</v>
      </c>
      <c r="H78" s="3" t="s">
        <v>50</v>
      </c>
      <c r="I78" s="3">
        <v>0.25</v>
      </c>
      <c r="J78" s="3">
        <v>0.25</v>
      </c>
    </row>
    <row r="79" spans="1:10" s="1" customFormat="1" ht="11.25" x14ac:dyDescent="0.2">
      <c r="A79" s="3" t="s">
        <v>694</v>
      </c>
      <c r="B79" s="3">
        <v>1002222.49</v>
      </c>
      <c r="C79" s="3">
        <v>1618721.19</v>
      </c>
      <c r="D79" s="3">
        <v>104.67</v>
      </c>
      <c r="E79" s="3">
        <v>100.6341</v>
      </c>
      <c r="F79" s="3">
        <v>0.114</v>
      </c>
      <c r="G79" s="3">
        <v>6.4000000000000001E-2</v>
      </c>
      <c r="H79" s="3" t="s">
        <v>50</v>
      </c>
      <c r="I79" s="3">
        <v>0.25</v>
      </c>
      <c r="J79" s="3">
        <v>0.25</v>
      </c>
    </row>
    <row r="80" spans="1:10" s="1" customFormat="1" ht="11.25" x14ac:dyDescent="0.2">
      <c r="A80" s="3" t="s">
        <v>507</v>
      </c>
      <c r="B80" s="3">
        <v>1002201.64</v>
      </c>
      <c r="C80" s="3">
        <v>1618880.49</v>
      </c>
      <c r="D80" s="3">
        <v>105.01</v>
      </c>
      <c r="E80" s="3">
        <v>103.60680000000001</v>
      </c>
      <c r="F80" s="3">
        <v>0.11700000000000001</v>
      </c>
      <c r="G80" s="3">
        <v>6.6000000000000003E-2</v>
      </c>
      <c r="H80" s="3" t="s">
        <v>50</v>
      </c>
      <c r="I80" s="3">
        <v>0.25</v>
      </c>
      <c r="J80" s="3">
        <v>0.25</v>
      </c>
    </row>
    <row r="81" spans="1:10" s="1" customFormat="1" ht="11.25" x14ac:dyDescent="0.2">
      <c r="A81" s="3" t="s">
        <v>444</v>
      </c>
      <c r="B81" s="3">
        <v>1002175.05</v>
      </c>
      <c r="C81" s="3">
        <v>1618811.48</v>
      </c>
      <c r="D81" s="3">
        <v>104.96</v>
      </c>
      <c r="E81" s="3">
        <v>103.1772</v>
      </c>
      <c r="F81" s="3">
        <v>0.115</v>
      </c>
      <c r="G81" s="3">
        <v>6.5000000000000002E-2</v>
      </c>
      <c r="H81" s="3" t="s">
        <v>50</v>
      </c>
      <c r="I81" s="3">
        <v>0.25</v>
      </c>
      <c r="J81" s="3">
        <v>0.25</v>
      </c>
    </row>
    <row r="82" spans="1:10" s="1" customFormat="1" ht="11.25" x14ac:dyDescent="0.2">
      <c r="A82" s="3" t="s">
        <v>441</v>
      </c>
      <c r="B82" s="3">
        <v>1002148.14</v>
      </c>
      <c r="C82" s="3">
        <v>1618743.76</v>
      </c>
      <c r="D82" s="3">
        <v>104.82</v>
      </c>
      <c r="E82" s="3">
        <v>102.753</v>
      </c>
      <c r="F82" s="3">
        <v>0.114</v>
      </c>
      <c r="G82" s="3">
        <v>6.4000000000000001E-2</v>
      </c>
      <c r="H82" s="3" t="s">
        <v>50</v>
      </c>
      <c r="I82" s="3">
        <v>0.25</v>
      </c>
      <c r="J82" s="3">
        <v>0.25</v>
      </c>
    </row>
    <row r="83" spans="1:10" s="1" customFormat="1" ht="11.25" x14ac:dyDescent="0.2">
      <c r="A83" s="3" t="s">
        <v>442</v>
      </c>
      <c r="B83" s="3">
        <v>1002122.22</v>
      </c>
      <c r="C83" s="3">
        <v>1618676.16</v>
      </c>
      <c r="D83" s="3">
        <v>104.57</v>
      </c>
      <c r="E83" s="3">
        <v>102.33150000000001</v>
      </c>
      <c r="F83" s="3">
        <v>0.129</v>
      </c>
      <c r="G83" s="3">
        <v>7.1999999999999995E-2</v>
      </c>
      <c r="H83" s="3" t="s">
        <v>50</v>
      </c>
      <c r="I83" s="3">
        <v>0.25</v>
      </c>
      <c r="J83" s="3">
        <v>0.25</v>
      </c>
    </row>
    <row r="84" spans="1:10" s="1" customFormat="1" ht="11.25" x14ac:dyDescent="0.2">
      <c r="A84" s="3" t="s">
        <v>446</v>
      </c>
      <c r="B84" s="3">
        <v>1002200.46</v>
      </c>
      <c r="C84" s="3">
        <v>1618652.79</v>
      </c>
      <c r="D84" s="3">
        <v>104.56</v>
      </c>
      <c r="E84" s="3">
        <v>100.51900000000001</v>
      </c>
      <c r="F84" s="3">
        <v>0.11899999999999999</v>
      </c>
      <c r="G84" s="3">
        <v>6.7000000000000004E-2</v>
      </c>
      <c r="H84" s="3" t="s">
        <v>50</v>
      </c>
      <c r="I84" s="3">
        <v>0.25</v>
      </c>
      <c r="J84" s="3">
        <v>0.25</v>
      </c>
    </row>
    <row r="85" spans="1:10" s="1" customFormat="1" ht="11.25" x14ac:dyDescent="0.2">
      <c r="A85" s="3" t="s">
        <v>763</v>
      </c>
      <c r="B85" s="3">
        <v>1002176.95</v>
      </c>
      <c r="C85" s="3">
        <v>1618580.95</v>
      </c>
      <c r="D85" s="3">
        <v>104.45</v>
      </c>
      <c r="E85" s="3">
        <v>100.402</v>
      </c>
      <c r="F85" s="3">
        <v>0.155</v>
      </c>
      <c r="G85" s="3">
        <v>8.6999999999999994E-2</v>
      </c>
      <c r="H85" s="3" t="s">
        <v>50</v>
      </c>
      <c r="I85" s="3">
        <v>0.25</v>
      </c>
      <c r="J85" s="3">
        <v>0.25</v>
      </c>
    </row>
    <row r="86" spans="1:10" s="1" customFormat="1" ht="11.25" x14ac:dyDescent="0.2">
      <c r="A86" s="3" t="s">
        <v>761</v>
      </c>
      <c r="B86" s="3">
        <v>1002147.17</v>
      </c>
      <c r="C86" s="3">
        <v>1618485.89</v>
      </c>
      <c r="D86" s="3">
        <v>104.4</v>
      </c>
      <c r="E86" s="3">
        <v>100.2475</v>
      </c>
      <c r="F86" s="3">
        <v>0.11</v>
      </c>
      <c r="G86" s="3">
        <v>6.2E-2</v>
      </c>
      <c r="H86" s="3" t="s">
        <v>50</v>
      </c>
      <c r="I86" s="3">
        <v>0.25</v>
      </c>
      <c r="J86" s="3">
        <v>0.25</v>
      </c>
    </row>
    <row r="87" spans="1:10" s="1" customFormat="1" ht="11.25" x14ac:dyDescent="0.2">
      <c r="A87" s="3" t="s">
        <v>451</v>
      </c>
      <c r="B87" s="3">
        <v>1002105.76</v>
      </c>
      <c r="C87" s="3">
        <v>1618437.33</v>
      </c>
      <c r="D87" s="3">
        <v>104.38</v>
      </c>
      <c r="E87" s="3">
        <v>103.27679999999999</v>
      </c>
      <c r="F87" s="3">
        <v>4.7E-2</v>
      </c>
      <c r="G87" s="3">
        <v>2.7E-2</v>
      </c>
      <c r="H87" s="3" t="s">
        <v>50</v>
      </c>
      <c r="I87" s="3">
        <v>0.25</v>
      </c>
      <c r="J87" s="3">
        <v>0.25</v>
      </c>
    </row>
    <row r="88" spans="1:10" s="1" customFormat="1" ht="11.25" x14ac:dyDescent="0.2">
      <c r="A88" s="3" t="s">
        <v>452</v>
      </c>
      <c r="B88" s="3">
        <v>1002129.36</v>
      </c>
      <c r="C88" s="3">
        <v>1618419.11</v>
      </c>
      <c r="D88" s="3">
        <v>104.22</v>
      </c>
      <c r="E88" s="3">
        <v>100.14100000000001</v>
      </c>
      <c r="F88" s="3">
        <v>8.7999999999999995E-2</v>
      </c>
      <c r="G88" s="3">
        <v>4.9000000000000002E-2</v>
      </c>
      <c r="H88" s="3" t="s">
        <v>50</v>
      </c>
      <c r="I88" s="3">
        <v>0.25</v>
      </c>
      <c r="J88" s="3">
        <v>0.25</v>
      </c>
    </row>
    <row r="89" spans="1:10" s="1" customFormat="1" ht="11.25" x14ac:dyDescent="0.2">
      <c r="A89" s="3" t="s">
        <v>448</v>
      </c>
      <c r="B89" s="3">
        <v>1001931.98</v>
      </c>
      <c r="C89" s="3">
        <v>1617725.59</v>
      </c>
      <c r="D89" s="3">
        <v>103.66</v>
      </c>
      <c r="E89" s="3">
        <v>102.2568</v>
      </c>
      <c r="F89" s="3">
        <v>9.0999999999999998E-2</v>
      </c>
      <c r="G89" s="3">
        <v>5.0999999999999997E-2</v>
      </c>
      <c r="H89" s="3" t="s">
        <v>50</v>
      </c>
      <c r="I89" s="3">
        <v>0.25</v>
      </c>
      <c r="J89" s="3">
        <v>0.25</v>
      </c>
    </row>
    <row r="90" spans="1:10" s="1" customFormat="1" ht="11.25" x14ac:dyDescent="0.2">
      <c r="A90" s="3" t="s">
        <v>431</v>
      </c>
      <c r="B90" s="3">
        <v>1002006.79</v>
      </c>
      <c r="C90" s="3">
        <v>1617905.09</v>
      </c>
      <c r="D90" s="3">
        <v>103.44</v>
      </c>
      <c r="E90" s="3">
        <v>102.0368</v>
      </c>
      <c r="F90" s="3">
        <v>7.2999999999999995E-2</v>
      </c>
      <c r="G90" s="3">
        <v>4.1000000000000002E-2</v>
      </c>
      <c r="H90" s="3" t="s">
        <v>50</v>
      </c>
      <c r="I90" s="3">
        <v>0.25</v>
      </c>
      <c r="J90" s="3">
        <v>0.25</v>
      </c>
    </row>
    <row r="91" spans="1:10" s="1" customFormat="1" ht="11.25" x14ac:dyDescent="0.2">
      <c r="A91" s="3" t="s">
        <v>428</v>
      </c>
      <c r="B91" s="3">
        <v>1002083.62</v>
      </c>
      <c r="C91" s="3">
        <v>1618135.35</v>
      </c>
      <c r="D91" s="3">
        <v>103.75</v>
      </c>
      <c r="E91" s="3">
        <v>102.6468</v>
      </c>
      <c r="F91" s="3">
        <v>5.8000000000000003E-2</v>
      </c>
      <c r="G91" s="3">
        <v>3.2000000000000001E-2</v>
      </c>
      <c r="H91" s="3" t="s">
        <v>50</v>
      </c>
      <c r="I91" s="3">
        <v>0.25</v>
      </c>
      <c r="J91" s="3">
        <v>0.25</v>
      </c>
    </row>
    <row r="92" spans="1:10" s="1" customFormat="1" ht="11.25" x14ac:dyDescent="0.2">
      <c r="A92" s="3" t="s">
        <v>434</v>
      </c>
      <c r="B92" s="3">
        <v>1001811.77</v>
      </c>
      <c r="C92" s="3">
        <v>1617888.27</v>
      </c>
      <c r="D92" s="3">
        <v>103.31</v>
      </c>
      <c r="E92" s="3">
        <v>102.2068</v>
      </c>
      <c r="F92" s="3">
        <v>0.157</v>
      </c>
      <c r="G92" s="3">
        <v>8.7999999999999995E-2</v>
      </c>
      <c r="H92" s="3" t="s">
        <v>50</v>
      </c>
      <c r="I92" s="3">
        <v>0.25</v>
      </c>
      <c r="J92" s="3">
        <v>0.25</v>
      </c>
    </row>
    <row r="93" spans="1:10" s="1" customFormat="1" ht="11.25" x14ac:dyDescent="0.2">
      <c r="A93" s="3" t="s">
        <v>432</v>
      </c>
      <c r="B93" s="3">
        <v>1001985.31</v>
      </c>
      <c r="C93" s="3">
        <v>1617864.37</v>
      </c>
      <c r="D93" s="3">
        <v>103.11</v>
      </c>
      <c r="E93" s="3">
        <v>101.6768</v>
      </c>
      <c r="F93" s="3">
        <v>6.5000000000000002E-2</v>
      </c>
      <c r="G93" s="3">
        <v>3.5999999999999997E-2</v>
      </c>
      <c r="H93" s="3" t="s">
        <v>50</v>
      </c>
      <c r="I93" s="3">
        <v>0.25</v>
      </c>
      <c r="J93" s="3">
        <v>0.25</v>
      </c>
    </row>
    <row r="94" spans="1:10" s="1" customFormat="1" ht="11.25" x14ac:dyDescent="0.2">
      <c r="A94" s="3" t="s">
        <v>437</v>
      </c>
      <c r="B94" s="3">
        <v>1001944.6</v>
      </c>
      <c r="C94" s="3">
        <v>1617781.88</v>
      </c>
      <c r="D94" s="3">
        <v>103.21</v>
      </c>
      <c r="E94" s="3">
        <v>102.10680000000001</v>
      </c>
      <c r="F94" s="3">
        <v>8.3000000000000004E-2</v>
      </c>
      <c r="G94" s="3">
        <v>4.5999999999999999E-2</v>
      </c>
      <c r="H94" s="3" t="s">
        <v>50</v>
      </c>
      <c r="I94" s="3">
        <v>0.25</v>
      </c>
      <c r="J94" s="3">
        <v>0.25</v>
      </c>
    </row>
    <row r="95" spans="1:10" s="1" customFormat="1" ht="11.25" x14ac:dyDescent="0.2">
      <c r="A95" s="3" t="s">
        <v>438</v>
      </c>
      <c r="B95" s="3">
        <v>1001960.93</v>
      </c>
      <c r="C95" s="3">
        <v>1617831.59</v>
      </c>
      <c r="D95" s="3">
        <v>103.11</v>
      </c>
      <c r="E95" s="3">
        <v>101.4254</v>
      </c>
      <c r="F95" s="3">
        <v>7.8E-2</v>
      </c>
      <c r="G95" s="3">
        <v>4.3999999999999997E-2</v>
      </c>
      <c r="H95" s="3" t="s">
        <v>50</v>
      </c>
      <c r="I95" s="3">
        <v>0.25</v>
      </c>
      <c r="J95" s="3">
        <v>0.25</v>
      </c>
    </row>
    <row r="96" spans="1:10" s="1" customFormat="1" ht="11.25" x14ac:dyDescent="0.2">
      <c r="A96" s="3" t="s">
        <v>466</v>
      </c>
      <c r="B96" s="3">
        <v>1002090.04</v>
      </c>
      <c r="C96" s="3">
        <v>1618039.06</v>
      </c>
      <c r="D96" s="3">
        <v>103.94</v>
      </c>
      <c r="E96" s="3">
        <v>102.8368</v>
      </c>
      <c r="F96" s="3">
        <v>5.3999999999999999E-2</v>
      </c>
      <c r="G96" s="3">
        <v>3.1E-2</v>
      </c>
      <c r="H96" s="3" t="s">
        <v>50</v>
      </c>
      <c r="I96" s="3">
        <v>0.25</v>
      </c>
      <c r="J96" s="3">
        <v>0.25</v>
      </c>
    </row>
    <row r="97" spans="1:10" s="1" customFormat="1" ht="11.25" x14ac:dyDescent="0.2">
      <c r="A97" s="3" t="s">
        <v>470</v>
      </c>
      <c r="B97" s="3">
        <v>1002060.36</v>
      </c>
      <c r="C97" s="3">
        <v>1618381</v>
      </c>
      <c r="D97" s="3">
        <v>104.22</v>
      </c>
      <c r="E97" s="3">
        <v>103.1168</v>
      </c>
      <c r="F97" s="3">
        <v>8.4000000000000005E-2</v>
      </c>
      <c r="G97" s="3">
        <v>4.7E-2</v>
      </c>
      <c r="H97" s="3" t="s">
        <v>50</v>
      </c>
      <c r="I97" s="3">
        <v>0.25</v>
      </c>
      <c r="J97" s="3">
        <v>0.25</v>
      </c>
    </row>
    <row r="98" spans="1:10" s="1" customFormat="1" ht="11.25" x14ac:dyDescent="0.2">
      <c r="A98" s="3" t="s">
        <v>471</v>
      </c>
      <c r="B98" s="3">
        <v>1002111.97</v>
      </c>
      <c r="C98" s="3">
        <v>1618366.66</v>
      </c>
      <c r="D98" s="3">
        <v>104.18</v>
      </c>
      <c r="E98" s="3">
        <v>100.056</v>
      </c>
      <c r="F98" s="3">
        <v>0.17</v>
      </c>
      <c r="G98" s="3">
        <v>9.5000000000000001E-2</v>
      </c>
      <c r="H98" s="3" t="s">
        <v>50</v>
      </c>
      <c r="I98" s="3">
        <v>0.25</v>
      </c>
      <c r="J98" s="3">
        <v>0.25</v>
      </c>
    </row>
    <row r="99" spans="1:10" s="1" customFormat="1" ht="11.25" x14ac:dyDescent="0.2">
      <c r="A99" s="3" t="s">
        <v>475</v>
      </c>
      <c r="B99" s="3">
        <v>1001887.73</v>
      </c>
      <c r="C99" s="3">
        <v>1617979.65</v>
      </c>
      <c r="D99" s="3">
        <v>103.65</v>
      </c>
      <c r="E99" s="3">
        <v>102.5468</v>
      </c>
      <c r="F99" s="3">
        <v>0.14199999999999999</v>
      </c>
      <c r="G99" s="3">
        <v>0.08</v>
      </c>
      <c r="H99" s="3" t="s">
        <v>50</v>
      </c>
      <c r="I99" s="3">
        <v>0.25</v>
      </c>
      <c r="J99" s="3">
        <v>0.25</v>
      </c>
    </row>
    <row r="100" spans="1:10" s="1" customFormat="1" ht="11.25" x14ac:dyDescent="0.2">
      <c r="A100" s="3" t="s">
        <v>473</v>
      </c>
      <c r="B100" s="3">
        <v>1002013.93</v>
      </c>
      <c r="C100" s="3">
        <v>1618042.47</v>
      </c>
      <c r="D100" s="3">
        <v>103.94</v>
      </c>
      <c r="E100" s="3">
        <v>102.5368</v>
      </c>
      <c r="F100" s="3">
        <v>9.5000000000000001E-2</v>
      </c>
      <c r="G100" s="3">
        <v>5.3999999999999999E-2</v>
      </c>
      <c r="H100" s="3" t="s">
        <v>50</v>
      </c>
      <c r="I100" s="3">
        <v>0.25</v>
      </c>
      <c r="J100" s="3">
        <v>0.25</v>
      </c>
    </row>
    <row r="101" spans="1:10" s="1" customFormat="1" ht="11.25" x14ac:dyDescent="0.2">
      <c r="A101" s="3" t="s">
        <v>457</v>
      </c>
      <c r="B101" s="3">
        <v>1002068.16</v>
      </c>
      <c r="C101" s="3">
        <v>1618012.4</v>
      </c>
      <c r="D101" s="3">
        <v>103.62</v>
      </c>
      <c r="E101" s="3">
        <v>102.1801</v>
      </c>
      <c r="F101" s="3">
        <v>0.19500000000000001</v>
      </c>
      <c r="G101" s="3">
        <v>0.109</v>
      </c>
      <c r="H101" s="3" t="s">
        <v>50</v>
      </c>
      <c r="I101" s="3">
        <v>0.25</v>
      </c>
      <c r="J101" s="3">
        <v>0.25</v>
      </c>
    </row>
    <row r="102" spans="1:10" s="1" customFormat="1" ht="11.25" x14ac:dyDescent="0.2">
      <c r="A102" s="3" t="s">
        <v>752</v>
      </c>
      <c r="B102" s="3">
        <v>1002079.69</v>
      </c>
      <c r="C102" s="3">
        <v>1618264.09</v>
      </c>
      <c r="D102" s="3">
        <v>104.12</v>
      </c>
      <c r="E102" s="3">
        <v>99.894400000000005</v>
      </c>
      <c r="F102" s="3">
        <v>0.08</v>
      </c>
      <c r="G102" s="3">
        <v>4.4999999999999998E-2</v>
      </c>
      <c r="H102" s="3" t="s">
        <v>50</v>
      </c>
      <c r="I102" s="3">
        <v>0.25</v>
      </c>
      <c r="J102" s="3">
        <v>0.25</v>
      </c>
    </row>
    <row r="103" spans="1:10" s="1" customFormat="1" ht="11.25" x14ac:dyDescent="0.2">
      <c r="A103" s="3" t="s">
        <v>454</v>
      </c>
      <c r="B103" s="3">
        <v>1002005.64</v>
      </c>
      <c r="C103" s="3">
        <v>1617905.97</v>
      </c>
      <c r="D103" s="3">
        <v>103.44</v>
      </c>
      <c r="E103" s="3">
        <v>101.4832</v>
      </c>
      <c r="F103" s="3">
        <v>7.6999999999999999E-2</v>
      </c>
      <c r="G103" s="3">
        <v>4.2999999999999997E-2</v>
      </c>
      <c r="H103" s="3" t="s">
        <v>50</v>
      </c>
      <c r="I103" s="3">
        <v>0.25</v>
      </c>
      <c r="J103" s="3">
        <v>0.25</v>
      </c>
    </row>
    <row r="104" spans="1:10" s="1" customFormat="1" ht="11.25" x14ac:dyDescent="0.2">
      <c r="A104" s="3" t="s">
        <v>753</v>
      </c>
      <c r="B104" s="3">
        <v>1002068.06</v>
      </c>
      <c r="C104" s="3">
        <v>1618214.86</v>
      </c>
      <c r="D104" s="3">
        <v>103.88</v>
      </c>
      <c r="E104" s="3">
        <v>99.818600000000004</v>
      </c>
      <c r="F104" s="3">
        <v>0.113</v>
      </c>
      <c r="G104" s="3">
        <v>6.3E-2</v>
      </c>
      <c r="H104" s="3" t="s">
        <v>50</v>
      </c>
      <c r="I104" s="3">
        <v>0.25</v>
      </c>
      <c r="J104" s="3">
        <v>0.25</v>
      </c>
    </row>
    <row r="105" spans="1:10" s="1" customFormat="1" ht="11.25" x14ac:dyDescent="0.2">
      <c r="A105" s="3" t="s">
        <v>429</v>
      </c>
      <c r="B105" s="3">
        <v>1002048.6</v>
      </c>
      <c r="C105" s="3">
        <v>1618146.11</v>
      </c>
      <c r="D105" s="3">
        <v>103.92</v>
      </c>
      <c r="E105" s="3">
        <v>99.712800000000001</v>
      </c>
      <c r="F105" s="3">
        <v>0.17299999999999999</v>
      </c>
      <c r="G105" s="3">
        <v>9.7000000000000003E-2</v>
      </c>
      <c r="H105" s="3" t="s">
        <v>50</v>
      </c>
      <c r="I105" s="3">
        <v>0.25</v>
      </c>
      <c r="J105" s="3">
        <v>0.25</v>
      </c>
    </row>
    <row r="106" spans="1:10" s="1" customFormat="1" ht="11.25" x14ac:dyDescent="0.2">
      <c r="A106" s="3" t="s">
        <v>778</v>
      </c>
      <c r="B106" s="3">
        <v>1002013.94</v>
      </c>
      <c r="C106" s="3">
        <v>1618042.47</v>
      </c>
      <c r="D106" s="3">
        <v>103.94</v>
      </c>
      <c r="E106" s="3">
        <v>99.552999999999997</v>
      </c>
      <c r="F106" s="3">
        <v>0.189</v>
      </c>
      <c r="G106" s="3">
        <v>0.106</v>
      </c>
      <c r="H106" s="3" t="s">
        <v>50</v>
      </c>
      <c r="I106" s="3">
        <v>0.25</v>
      </c>
      <c r="J106" s="3">
        <v>0.25</v>
      </c>
    </row>
    <row r="107" spans="1:10" s="1" customFormat="1" ht="11.25" x14ac:dyDescent="0.2">
      <c r="A107" s="3" t="s">
        <v>455</v>
      </c>
      <c r="B107" s="3">
        <v>1001964.59</v>
      </c>
      <c r="C107" s="3">
        <v>1617933.07</v>
      </c>
      <c r="D107" s="3">
        <v>103.46</v>
      </c>
      <c r="E107" s="3">
        <v>99.378</v>
      </c>
      <c r="F107" s="3">
        <v>0.13600000000000001</v>
      </c>
      <c r="G107" s="3">
        <v>7.5999999999999998E-2</v>
      </c>
      <c r="H107" s="3" t="s">
        <v>50</v>
      </c>
      <c r="I107" s="3">
        <v>0.25</v>
      </c>
      <c r="J107" s="3">
        <v>0.25</v>
      </c>
    </row>
    <row r="108" spans="1:10" s="1" customFormat="1" ht="11.25" x14ac:dyDescent="0.2">
      <c r="A108" s="3" t="s">
        <v>468</v>
      </c>
      <c r="B108" s="3">
        <v>1001920.06</v>
      </c>
      <c r="C108" s="3">
        <v>1617859.52</v>
      </c>
      <c r="D108" s="3">
        <v>103.07</v>
      </c>
      <c r="E108" s="3">
        <v>99.257000000000005</v>
      </c>
      <c r="F108" s="3">
        <v>7.1999999999999995E-2</v>
      </c>
      <c r="G108" s="3">
        <v>0.04</v>
      </c>
      <c r="H108" s="3" t="s">
        <v>50</v>
      </c>
      <c r="I108" s="3">
        <v>0.25</v>
      </c>
      <c r="J108" s="3">
        <v>0.25</v>
      </c>
    </row>
    <row r="109" spans="1:10" s="1" customFormat="1" ht="11.25" x14ac:dyDescent="0.2">
      <c r="A109" s="3" t="s">
        <v>435</v>
      </c>
      <c r="B109" s="3">
        <v>1001889.99</v>
      </c>
      <c r="C109" s="3">
        <v>1617826.69</v>
      </c>
      <c r="D109" s="3">
        <v>103.31</v>
      </c>
      <c r="E109" s="3">
        <v>101.64</v>
      </c>
      <c r="F109" s="3">
        <v>8.9999999999999993E-3</v>
      </c>
      <c r="G109" s="3">
        <v>5.0000000000000001E-3</v>
      </c>
      <c r="H109" s="3" t="s">
        <v>50</v>
      </c>
      <c r="I109" s="3">
        <v>0.25</v>
      </c>
      <c r="J109" s="3">
        <v>0.25</v>
      </c>
    </row>
    <row r="110" spans="1:10" s="1" customFormat="1" ht="11.25" x14ac:dyDescent="0.2">
      <c r="A110" s="3" t="s">
        <v>464</v>
      </c>
      <c r="B110" s="3">
        <v>1001731.98</v>
      </c>
      <c r="C110" s="3">
        <v>1617800.54</v>
      </c>
      <c r="D110" s="3">
        <v>102.99</v>
      </c>
      <c r="E110" s="3">
        <v>101.88679999999999</v>
      </c>
      <c r="F110" s="3">
        <v>0.193</v>
      </c>
      <c r="G110" s="3">
        <v>0.108</v>
      </c>
      <c r="H110" s="3" t="s">
        <v>50</v>
      </c>
      <c r="I110" s="3">
        <v>0.25</v>
      </c>
      <c r="J110" s="3">
        <v>0.25</v>
      </c>
    </row>
    <row r="111" spans="1:10" s="1" customFormat="1" ht="11.25" x14ac:dyDescent="0.2">
      <c r="A111" s="3" t="s">
        <v>461</v>
      </c>
      <c r="B111" s="3">
        <v>1001930.68</v>
      </c>
      <c r="C111" s="3">
        <v>1617725.98</v>
      </c>
      <c r="D111" s="3">
        <v>103.66</v>
      </c>
      <c r="E111" s="3">
        <v>102.56</v>
      </c>
      <c r="F111" s="3">
        <v>0.14399999999999999</v>
      </c>
      <c r="G111" s="3">
        <v>8.1000000000000003E-2</v>
      </c>
      <c r="H111" s="3" t="s">
        <v>50</v>
      </c>
      <c r="I111" s="3">
        <v>0.25</v>
      </c>
      <c r="J111" s="3">
        <v>0.25</v>
      </c>
    </row>
    <row r="112" spans="1:10" s="1" customFormat="1" ht="11.25" x14ac:dyDescent="0.2">
      <c r="A112" s="3" t="s">
        <v>449</v>
      </c>
      <c r="B112" s="3">
        <v>1001944.6</v>
      </c>
      <c r="C112" s="3">
        <v>1617781.88</v>
      </c>
      <c r="D112" s="3">
        <v>103.21</v>
      </c>
      <c r="E112" s="3">
        <v>101.77679999999999</v>
      </c>
      <c r="F112" s="3">
        <v>0.10199999999999999</v>
      </c>
      <c r="G112" s="3">
        <v>5.7000000000000002E-2</v>
      </c>
      <c r="H112" s="3" t="s">
        <v>50</v>
      </c>
      <c r="I112" s="3">
        <v>0.25</v>
      </c>
      <c r="J112" s="3">
        <v>0.25</v>
      </c>
    </row>
    <row r="113" spans="1:10" s="1" customFormat="1" ht="11.25" x14ac:dyDescent="0.2">
      <c r="A113" s="3" t="s">
        <v>459</v>
      </c>
      <c r="B113" s="3">
        <v>1001894.35</v>
      </c>
      <c r="C113" s="3">
        <v>1617822.22</v>
      </c>
      <c r="D113" s="3">
        <v>103.03</v>
      </c>
      <c r="E113" s="3">
        <v>99.194000000000003</v>
      </c>
      <c r="F113" s="3">
        <v>0.14699999999999999</v>
      </c>
      <c r="G113" s="3">
        <v>8.2000000000000003E-2</v>
      </c>
      <c r="H113" s="3" t="s">
        <v>50</v>
      </c>
      <c r="I113" s="3">
        <v>0.25</v>
      </c>
      <c r="J113" s="3">
        <v>0.25</v>
      </c>
    </row>
    <row r="114" spans="1:10" s="1" customFormat="1" ht="11.25" x14ac:dyDescent="0.2">
      <c r="A114" s="3" t="s">
        <v>462</v>
      </c>
      <c r="B114" s="3">
        <v>1001841.59</v>
      </c>
      <c r="C114" s="3">
        <v>1617745.87</v>
      </c>
      <c r="D114" s="3">
        <v>102.69</v>
      </c>
      <c r="E114" s="3">
        <v>99.067999999999998</v>
      </c>
      <c r="F114" s="3">
        <v>0.14399999999999999</v>
      </c>
      <c r="G114" s="3">
        <v>8.1000000000000003E-2</v>
      </c>
      <c r="H114" s="3" t="s">
        <v>50</v>
      </c>
      <c r="I114" s="3">
        <v>0.25</v>
      </c>
      <c r="J114" s="3">
        <v>0.25</v>
      </c>
    </row>
    <row r="115" spans="1:10" s="1" customFormat="1" ht="11.25" x14ac:dyDescent="0.2">
      <c r="A115" s="3" t="s">
        <v>578</v>
      </c>
      <c r="B115" s="3">
        <v>1001931.98</v>
      </c>
      <c r="C115" s="3">
        <v>1617725.59</v>
      </c>
      <c r="D115" s="3">
        <v>103.66</v>
      </c>
      <c r="E115" s="3">
        <v>102.2568</v>
      </c>
      <c r="F115" s="3">
        <v>0.13400000000000001</v>
      </c>
      <c r="G115" s="3">
        <v>7.4999999999999997E-2</v>
      </c>
      <c r="H115" s="3" t="s">
        <v>50</v>
      </c>
      <c r="I115" s="3">
        <v>0.25</v>
      </c>
      <c r="J115" s="3">
        <v>0.25</v>
      </c>
    </row>
    <row r="116" spans="1:10" s="1" customFormat="1" ht="11.25" x14ac:dyDescent="0.2">
      <c r="A116" s="3" t="s">
        <v>579</v>
      </c>
      <c r="B116" s="3">
        <v>1001911.86</v>
      </c>
      <c r="C116" s="3">
        <v>1617643.04</v>
      </c>
      <c r="D116" s="3">
        <v>103.41</v>
      </c>
      <c r="E116" s="3">
        <v>101.76779999999999</v>
      </c>
      <c r="F116" s="3">
        <v>4.2000000000000003E-2</v>
      </c>
      <c r="G116" s="3">
        <v>2.3E-2</v>
      </c>
      <c r="H116" s="3" t="s">
        <v>50</v>
      </c>
      <c r="I116" s="3">
        <v>0.25</v>
      </c>
      <c r="J116" s="3">
        <v>0.25</v>
      </c>
    </row>
    <row r="117" spans="1:10" s="1" customFormat="1" ht="11.25" x14ac:dyDescent="0.2">
      <c r="A117" s="3" t="s">
        <v>582</v>
      </c>
      <c r="B117" s="3">
        <v>1001895.73</v>
      </c>
      <c r="C117" s="3">
        <v>1617621.81</v>
      </c>
      <c r="D117" s="3">
        <v>103.39</v>
      </c>
      <c r="E117" s="3">
        <v>101.5947</v>
      </c>
      <c r="F117" s="3">
        <v>0.108</v>
      </c>
      <c r="G117" s="3">
        <v>6.0999999999999999E-2</v>
      </c>
      <c r="H117" s="3" t="s">
        <v>50</v>
      </c>
      <c r="I117" s="3">
        <v>0.25</v>
      </c>
      <c r="J117" s="3">
        <v>0.25</v>
      </c>
    </row>
    <row r="118" spans="1:10" s="1" customFormat="1" ht="11.25" x14ac:dyDescent="0.2">
      <c r="A118" s="3" t="s">
        <v>584</v>
      </c>
      <c r="B118" s="3">
        <v>1001838.94</v>
      </c>
      <c r="C118" s="3">
        <v>1617583.15</v>
      </c>
      <c r="D118" s="3">
        <v>102.89</v>
      </c>
      <c r="E118" s="3">
        <v>101.1948</v>
      </c>
      <c r="F118" s="3">
        <v>0.16300000000000001</v>
      </c>
      <c r="G118" s="3">
        <v>9.1999999999999998E-2</v>
      </c>
      <c r="H118" s="3" t="s">
        <v>50</v>
      </c>
      <c r="I118" s="3">
        <v>0.25</v>
      </c>
      <c r="J118" s="3">
        <v>0.25</v>
      </c>
    </row>
    <row r="119" spans="1:10" s="1" customFormat="1" ht="11.25" x14ac:dyDescent="0.2">
      <c r="A119" s="3" t="s">
        <v>568</v>
      </c>
      <c r="B119" s="3">
        <v>1001837.87</v>
      </c>
      <c r="C119" s="3">
        <v>1617582.15</v>
      </c>
      <c r="D119" s="3">
        <v>102.89</v>
      </c>
      <c r="E119" s="3">
        <v>101.4868</v>
      </c>
      <c r="F119" s="3">
        <v>0.18099999999999999</v>
      </c>
      <c r="G119" s="3">
        <v>0.10199999999999999</v>
      </c>
      <c r="H119" s="3" t="s">
        <v>50</v>
      </c>
      <c r="I119" s="3">
        <v>0.25</v>
      </c>
      <c r="J119" s="3">
        <v>0.25</v>
      </c>
    </row>
    <row r="120" spans="1:10" s="1" customFormat="1" ht="11.25" x14ac:dyDescent="0.2">
      <c r="A120" s="3" t="s">
        <v>565</v>
      </c>
      <c r="B120" s="3">
        <v>1001747.42</v>
      </c>
      <c r="C120" s="3">
        <v>1617511.23</v>
      </c>
      <c r="D120" s="3">
        <v>102.48</v>
      </c>
      <c r="E120" s="3">
        <v>100.83580000000001</v>
      </c>
      <c r="F120" s="3">
        <v>0.08</v>
      </c>
      <c r="G120" s="3">
        <v>4.4999999999999998E-2</v>
      </c>
      <c r="H120" s="3" t="s">
        <v>50</v>
      </c>
      <c r="I120" s="3">
        <v>0.25</v>
      </c>
      <c r="J120" s="3">
        <v>0.25</v>
      </c>
    </row>
    <row r="121" spans="1:10" s="1" customFormat="1" ht="11.25" x14ac:dyDescent="0.2">
      <c r="A121" s="3" t="s">
        <v>566</v>
      </c>
      <c r="B121" s="3">
        <v>1001702.3</v>
      </c>
      <c r="C121" s="3">
        <v>1617534.87</v>
      </c>
      <c r="D121" s="3">
        <v>102.18</v>
      </c>
      <c r="E121" s="3">
        <v>100.5304</v>
      </c>
      <c r="F121" s="3">
        <v>0.01</v>
      </c>
      <c r="G121" s="3">
        <v>6.0000000000000001E-3</v>
      </c>
      <c r="H121" s="3" t="s">
        <v>50</v>
      </c>
      <c r="I121" s="3">
        <v>0.25</v>
      </c>
      <c r="J121" s="3">
        <v>0.25</v>
      </c>
    </row>
    <row r="122" spans="1:10" s="1" customFormat="1" ht="11.25" x14ac:dyDescent="0.2">
      <c r="A122" s="3" t="s">
        <v>575</v>
      </c>
      <c r="B122" s="3">
        <v>1001764.6</v>
      </c>
      <c r="C122" s="3">
        <v>1617710.92</v>
      </c>
      <c r="D122" s="3">
        <v>102.7</v>
      </c>
      <c r="E122" s="3">
        <v>101.5968</v>
      </c>
      <c r="F122" s="3">
        <v>6.9000000000000006E-2</v>
      </c>
      <c r="G122" s="3">
        <v>3.9E-2</v>
      </c>
      <c r="H122" s="3" t="s">
        <v>50</v>
      </c>
      <c r="I122" s="3">
        <v>0.25</v>
      </c>
      <c r="J122" s="3">
        <v>0.25</v>
      </c>
    </row>
    <row r="123" spans="1:10" s="1" customFormat="1" ht="11.25" x14ac:dyDescent="0.2">
      <c r="A123" s="3" t="s">
        <v>576</v>
      </c>
      <c r="B123" s="3">
        <v>1001786.55</v>
      </c>
      <c r="C123" s="3">
        <v>1617672.64</v>
      </c>
      <c r="D123" s="3">
        <v>102.51</v>
      </c>
      <c r="E123" s="3">
        <v>98.9465</v>
      </c>
      <c r="F123" s="3">
        <v>0.13100000000000001</v>
      </c>
      <c r="G123" s="3">
        <v>7.2999999999999995E-2</v>
      </c>
      <c r="H123" s="3" t="s">
        <v>50</v>
      </c>
      <c r="I123" s="3">
        <v>0.25</v>
      </c>
      <c r="J123" s="3">
        <v>0.25</v>
      </c>
    </row>
    <row r="124" spans="1:10" s="1" customFormat="1" ht="11.25" x14ac:dyDescent="0.2">
      <c r="A124" s="3" t="s">
        <v>572</v>
      </c>
      <c r="B124" s="3">
        <v>1001691.72</v>
      </c>
      <c r="C124" s="3">
        <v>1617669.24</v>
      </c>
      <c r="D124" s="3">
        <v>102.41</v>
      </c>
      <c r="E124" s="3">
        <v>101.3068</v>
      </c>
      <c r="F124" s="3">
        <v>0.126</v>
      </c>
      <c r="G124" s="3">
        <v>7.0999999999999994E-2</v>
      </c>
      <c r="H124" s="3" t="s">
        <v>50</v>
      </c>
      <c r="I124" s="3">
        <v>0.25</v>
      </c>
      <c r="J124" s="3">
        <v>0.25</v>
      </c>
    </row>
    <row r="125" spans="1:10" s="1" customFormat="1" ht="11.25" x14ac:dyDescent="0.2">
      <c r="A125" s="3" t="s">
        <v>573</v>
      </c>
      <c r="B125" s="3">
        <v>1001739.15</v>
      </c>
      <c r="C125" s="3">
        <v>1617604.71</v>
      </c>
      <c r="D125" s="3">
        <v>102.3</v>
      </c>
      <c r="E125" s="3">
        <v>98.838999999999999</v>
      </c>
      <c r="F125" s="3">
        <v>0.12</v>
      </c>
      <c r="G125" s="3">
        <v>6.7000000000000004E-2</v>
      </c>
      <c r="H125" s="3" t="s">
        <v>50</v>
      </c>
      <c r="I125" s="3">
        <v>0.25</v>
      </c>
      <c r="J125" s="3">
        <v>0.25</v>
      </c>
    </row>
    <row r="126" spans="1:10" s="1" customFormat="1" ht="11.25" x14ac:dyDescent="0.2">
      <c r="A126" s="3" t="s">
        <v>570</v>
      </c>
      <c r="B126" s="3">
        <v>1001698.92</v>
      </c>
      <c r="C126" s="3">
        <v>1617540.19</v>
      </c>
      <c r="D126" s="3">
        <v>102.18</v>
      </c>
      <c r="E126" s="3">
        <v>98.741500000000002</v>
      </c>
      <c r="F126" s="3">
        <v>5.8000000000000003E-2</v>
      </c>
      <c r="G126" s="3">
        <v>3.3000000000000002E-2</v>
      </c>
      <c r="H126" s="3" t="s">
        <v>50</v>
      </c>
      <c r="I126" s="3">
        <v>0.25</v>
      </c>
      <c r="J126" s="3">
        <v>0.25</v>
      </c>
    </row>
    <row r="127" spans="1:10" s="1" customFormat="1" ht="11.25" x14ac:dyDescent="0.2">
      <c r="A127" s="3" t="s">
        <v>737</v>
      </c>
      <c r="B127" s="3">
        <v>1001676.47</v>
      </c>
      <c r="C127" s="3">
        <v>1617563.27</v>
      </c>
      <c r="D127" s="3">
        <v>102.33</v>
      </c>
      <c r="E127" s="3">
        <v>98.668480000000002</v>
      </c>
      <c r="F127" s="3">
        <v>1.2999999999999999E-2</v>
      </c>
      <c r="G127" s="3">
        <v>7.0000000000000001E-3</v>
      </c>
      <c r="H127" s="3" t="s">
        <v>50</v>
      </c>
      <c r="I127" s="3">
        <v>0.25</v>
      </c>
      <c r="J127" s="3">
        <v>0.25</v>
      </c>
    </row>
    <row r="128" spans="1:10" s="1" customFormat="1" ht="11.25" x14ac:dyDescent="0.2">
      <c r="A128" s="3" t="s">
        <v>312</v>
      </c>
      <c r="B128" s="3">
        <v>1001919.31</v>
      </c>
      <c r="C128" s="3">
        <v>1618960.64</v>
      </c>
      <c r="D128" s="3">
        <v>105.73</v>
      </c>
      <c r="E128" s="3">
        <v>104.6268</v>
      </c>
      <c r="F128" s="3">
        <v>0.11600000000000001</v>
      </c>
      <c r="G128" s="3">
        <v>6.5000000000000002E-2</v>
      </c>
      <c r="H128" s="3" t="s">
        <v>50</v>
      </c>
      <c r="I128" s="3">
        <v>0.25</v>
      </c>
      <c r="J128" s="3">
        <v>0.25</v>
      </c>
    </row>
    <row r="129" spans="1:10" s="1" customFormat="1" ht="11.25" x14ac:dyDescent="0.2">
      <c r="A129" s="3" t="s">
        <v>309</v>
      </c>
      <c r="B129" s="3">
        <v>1002161.5</v>
      </c>
      <c r="C129" s="3">
        <v>1619194.08</v>
      </c>
      <c r="D129" s="3">
        <v>105.78</v>
      </c>
      <c r="E129" s="3">
        <v>104.3768</v>
      </c>
      <c r="F129" s="3">
        <v>0.11600000000000001</v>
      </c>
      <c r="G129" s="3">
        <v>6.5000000000000002E-2</v>
      </c>
      <c r="H129" s="3" t="s">
        <v>50</v>
      </c>
      <c r="I129" s="3">
        <v>0.25</v>
      </c>
      <c r="J129" s="3">
        <v>0.25</v>
      </c>
    </row>
    <row r="130" spans="1:10" s="1" customFormat="1" ht="11.25" x14ac:dyDescent="0.2">
      <c r="A130" s="3" t="s">
        <v>314</v>
      </c>
      <c r="B130" s="3">
        <v>1002169.49</v>
      </c>
      <c r="C130" s="3">
        <v>1619418.19</v>
      </c>
      <c r="D130" s="3">
        <v>105.3</v>
      </c>
      <c r="E130" s="3">
        <v>103.97459000000001</v>
      </c>
      <c r="F130" s="3">
        <v>0.127</v>
      </c>
      <c r="G130" s="3">
        <v>7.0999999999999994E-2</v>
      </c>
      <c r="H130" s="3" t="s">
        <v>50</v>
      </c>
      <c r="I130" s="3">
        <v>0.25</v>
      </c>
      <c r="J130" s="3">
        <v>0.25</v>
      </c>
    </row>
    <row r="131" spans="1:10" s="1" customFormat="1" ht="11.25" x14ac:dyDescent="0.2">
      <c r="A131" s="3" t="s">
        <v>318</v>
      </c>
      <c r="B131" s="3">
        <v>1002088.93</v>
      </c>
      <c r="C131" s="3">
        <v>1619421.82</v>
      </c>
      <c r="D131" s="3">
        <v>105.14</v>
      </c>
      <c r="E131" s="3">
        <v>104.0368</v>
      </c>
      <c r="F131" s="3">
        <v>8.2000000000000003E-2</v>
      </c>
      <c r="G131" s="3">
        <v>4.5999999999999999E-2</v>
      </c>
      <c r="H131" s="3" t="s">
        <v>50</v>
      </c>
      <c r="I131" s="3">
        <v>0.25</v>
      </c>
      <c r="J131" s="3">
        <v>0.25</v>
      </c>
    </row>
    <row r="132" spans="1:10" s="1" customFormat="1" ht="11.25" x14ac:dyDescent="0.2">
      <c r="A132" s="3" t="s">
        <v>316</v>
      </c>
      <c r="B132" s="3">
        <v>1002046.7</v>
      </c>
      <c r="C132" s="3">
        <v>1619304.43</v>
      </c>
      <c r="D132" s="3">
        <v>105.44</v>
      </c>
      <c r="E132" s="3">
        <v>104.2949</v>
      </c>
      <c r="F132" s="3">
        <v>0.115</v>
      </c>
      <c r="G132" s="3">
        <v>6.5000000000000002E-2</v>
      </c>
      <c r="H132" s="3" t="s">
        <v>50</v>
      </c>
      <c r="I132" s="3">
        <v>0.25</v>
      </c>
      <c r="J132" s="3">
        <v>0.25</v>
      </c>
    </row>
    <row r="133" spans="1:10" s="1" customFormat="1" ht="11.25" x14ac:dyDescent="0.2">
      <c r="A133" s="3" t="s">
        <v>300</v>
      </c>
      <c r="B133" s="3">
        <v>1002072.19</v>
      </c>
      <c r="C133" s="3">
        <v>1619372.67</v>
      </c>
      <c r="D133" s="3">
        <v>105.377</v>
      </c>
      <c r="E133" s="3">
        <v>103.726</v>
      </c>
      <c r="F133" s="3">
        <v>0.111</v>
      </c>
      <c r="G133" s="3">
        <v>6.2E-2</v>
      </c>
      <c r="H133" s="3" t="s">
        <v>50</v>
      </c>
      <c r="I133" s="3">
        <v>0.25</v>
      </c>
      <c r="J133" s="3">
        <v>0.25</v>
      </c>
    </row>
    <row r="134" spans="1:10" s="1" customFormat="1" ht="11.25" x14ac:dyDescent="0.2">
      <c r="A134" s="3" t="s">
        <v>297</v>
      </c>
      <c r="B134" s="3">
        <v>1002088.93</v>
      </c>
      <c r="C134" s="3">
        <v>1619421.82</v>
      </c>
      <c r="D134" s="3">
        <v>105.14</v>
      </c>
      <c r="E134" s="3">
        <v>103.55159999999999</v>
      </c>
      <c r="F134" s="3">
        <v>0.114</v>
      </c>
      <c r="G134" s="3">
        <v>6.4000000000000001E-2</v>
      </c>
      <c r="H134" s="3" t="s">
        <v>50</v>
      </c>
      <c r="I134" s="3">
        <v>0.25</v>
      </c>
      <c r="J134" s="3">
        <v>0.25</v>
      </c>
    </row>
    <row r="135" spans="1:10" s="1" customFormat="1" ht="11.25" x14ac:dyDescent="0.2">
      <c r="A135" s="3" t="s">
        <v>298</v>
      </c>
      <c r="B135" s="3">
        <v>1002016.94</v>
      </c>
      <c r="C135" s="3">
        <v>1619424.22</v>
      </c>
      <c r="D135" s="3">
        <v>104.65</v>
      </c>
      <c r="E135" s="3">
        <v>103.17319999999999</v>
      </c>
      <c r="F135" s="3">
        <v>5.2999999999999999E-2</v>
      </c>
      <c r="G135" s="3">
        <v>0.03</v>
      </c>
      <c r="H135" s="3" t="s">
        <v>50</v>
      </c>
      <c r="I135" s="3">
        <v>0.25</v>
      </c>
      <c r="J135" s="3">
        <v>0.25</v>
      </c>
    </row>
    <row r="136" spans="1:10" s="1" customFormat="1" ht="11.25" x14ac:dyDescent="0.2">
      <c r="A136" s="3" t="s">
        <v>301</v>
      </c>
      <c r="B136" s="3">
        <v>1002004.55</v>
      </c>
      <c r="C136" s="3">
        <v>1619393.11</v>
      </c>
      <c r="D136" s="3">
        <v>105.09</v>
      </c>
      <c r="E136" s="3">
        <v>102.997</v>
      </c>
      <c r="F136" s="3">
        <v>0.11700000000000001</v>
      </c>
      <c r="G136" s="3">
        <v>6.6000000000000003E-2</v>
      </c>
      <c r="H136" s="3" t="s">
        <v>50</v>
      </c>
      <c r="I136" s="3">
        <v>0.25</v>
      </c>
      <c r="J136" s="3">
        <v>0.25</v>
      </c>
    </row>
    <row r="137" spans="1:10" s="1" customFormat="1" ht="11.25" x14ac:dyDescent="0.2">
      <c r="A137" s="3" t="s">
        <v>304</v>
      </c>
      <c r="B137" s="3">
        <v>1002090.81</v>
      </c>
      <c r="C137" s="3">
        <v>1619214.8</v>
      </c>
      <c r="D137" s="3">
        <v>105.455</v>
      </c>
      <c r="E137" s="3">
        <v>104.3518</v>
      </c>
      <c r="F137" s="3">
        <v>0.11600000000000001</v>
      </c>
      <c r="G137" s="3">
        <v>6.5000000000000002E-2</v>
      </c>
      <c r="H137" s="3" t="s">
        <v>50</v>
      </c>
      <c r="I137" s="3">
        <v>0.25</v>
      </c>
      <c r="J137" s="3">
        <v>0.25</v>
      </c>
    </row>
    <row r="138" spans="1:10" s="1" customFormat="1" ht="11.25" x14ac:dyDescent="0.2">
      <c r="A138" s="3" t="s">
        <v>320</v>
      </c>
      <c r="B138" s="3">
        <v>1002045.98</v>
      </c>
      <c r="C138" s="3">
        <v>1619305.06</v>
      </c>
      <c r="D138" s="3">
        <v>105.44</v>
      </c>
      <c r="E138" s="3">
        <v>104.0368</v>
      </c>
      <c r="F138" s="3">
        <v>0.11799999999999999</v>
      </c>
      <c r="G138" s="3">
        <v>6.6000000000000003E-2</v>
      </c>
      <c r="H138" s="3" t="s">
        <v>50</v>
      </c>
      <c r="I138" s="3">
        <v>0.25</v>
      </c>
      <c r="J138" s="3">
        <v>0.25</v>
      </c>
    </row>
    <row r="139" spans="1:10" s="1" customFormat="1" ht="11.25" x14ac:dyDescent="0.2">
      <c r="A139" s="3" t="s">
        <v>336</v>
      </c>
      <c r="B139" s="3">
        <v>1001943.49</v>
      </c>
      <c r="C139" s="3">
        <v>1619028.73</v>
      </c>
      <c r="D139" s="3">
        <v>106.01</v>
      </c>
      <c r="E139" s="3">
        <v>104.9068</v>
      </c>
      <c r="F139" s="3">
        <v>0.115</v>
      </c>
      <c r="G139" s="3">
        <v>6.5000000000000002E-2</v>
      </c>
      <c r="H139" s="3" t="s">
        <v>50</v>
      </c>
      <c r="I139" s="3">
        <v>0.25</v>
      </c>
      <c r="J139" s="3">
        <v>0.25</v>
      </c>
    </row>
    <row r="140" spans="1:10" s="1" customFormat="1" ht="11.25" x14ac:dyDescent="0.2">
      <c r="A140" s="3" t="s">
        <v>334</v>
      </c>
      <c r="B140" s="3">
        <v>1001994.79</v>
      </c>
      <c r="C140" s="3">
        <v>1619165</v>
      </c>
      <c r="D140" s="3">
        <v>105.69</v>
      </c>
      <c r="E140" s="3">
        <v>104.5868</v>
      </c>
      <c r="F140" s="3">
        <v>0.11799999999999999</v>
      </c>
      <c r="G140" s="3">
        <v>6.6000000000000003E-2</v>
      </c>
      <c r="H140" s="3" t="s">
        <v>50</v>
      </c>
      <c r="I140" s="3">
        <v>0.25</v>
      </c>
      <c r="J140" s="3">
        <v>0.25</v>
      </c>
    </row>
    <row r="141" spans="1:10" s="1" customFormat="1" ht="11.25" x14ac:dyDescent="0.2">
      <c r="A141" s="3" t="s">
        <v>305</v>
      </c>
      <c r="B141" s="3">
        <v>1002020.02</v>
      </c>
      <c r="C141" s="3">
        <v>1619235.32</v>
      </c>
      <c r="D141" s="3">
        <v>104.94</v>
      </c>
      <c r="E141" s="3">
        <v>103.5068</v>
      </c>
      <c r="F141" s="3">
        <v>0.115</v>
      </c>
      <c r="G141" s="3">
        <v>6.5000000000000002E-2</v>
      </c>
      <c r="H141" s="3" t="s">
        <v>50</v>
      </c>
      <c r="I141" s="3">
        <v>0.25</v>
      </c>
      <c r="J141" s="3">
        <v>0.25</v>
      </c>
    </row>
    <row r="142" spans="1:10" s="1" customFormat="1" ht="11.25" x14ac:dyDescent="0.2">
      <c r="A142" s="3" t="s">
        <v>340</v>
      </c>
      <c r="B142" s="3">
        <v>1002045.98</v>
      </c>
      <c r="C142" s="3">
        <v>1619305.06</v>
      </c>
      <c r="D142" s="3">
        <v>105.44</v>
      </c>
      <c r="E142" s="3">
        <v>104.3368</v>
      </c>
      <c r="F142" s="3">
        <v>0.114</v>
      </c>
      <c r="G142" s="3">
        <v>6.4000000000000001E-2</v>
      </c>
      <c r="H142" s="3" t="s">
        <v>50</v>
      </c>
      <c r="I142" s="3">
        <v>0.25</v>
      </c>
      <c r="J142" s="3">
        <v>0.25</v>
      </c>
    </row>
    <row r="143" spans="1:10" s="1" customFormat="1" ht="11.25" x14ac:dyDescent="0.2">
      <c r="A143" s="3" t="s">
        <v>307</v>
      </c>
      <c r="B143" s="3">
        <v>1001976.64</v>
      </c>
      <c r="C143" s="3">
        <v>1619324.36</v>
      </c>
      <c r="D143" s="3">
        <v>104.87</v>
      </c>
      <c r="E143" s="3">
        <v>102.62869999999999</v>
      </c>
      <c r="F143" s="3">
        <v>0.11600000000000001</v>
      </c>
      <c r="G143" s="3">
        <v>6.5000000000000002E-2</v>
      </c>
      <c r="H143" s="3" t="s">
        <v>50</v>
      </c>
      <c r="I143" s="3">
        <v>0.25</v>
      </c>
      <c r="J143" s="3">
        <v>0.25</v>
      </c>
    </row>
    <row r="144" spans="1:10" s="1" customFormat="1" ht="11.25" x14ac:dyDescent="0.2">
      <c r="A144" s="3" t="s">
        <v>325</v>
      </c>
      <c r="B144" s="3">
        <v>1001950.1</v>
      </c>
      <c r="C144" s="3">
        <v>1619255.98</v>
      </c>
      <c r="D144" s="3">
        <v>104.82</v>
      </c>
      <c r="E144" s="3">
        <v>102.3111</v>
      </c>
      <c r="F144" s="3">
        <v>0.115</v>
      </c>
      <c r="G144" s="3">
        <v>6.5000000000000002E-2</v>
      </c>
      <c r="H144" s="3" t="s">
        <v>50</v>
      </c>
      <c r="I144" s="3">
        <v>0.25</v>
      </c>
      <c r="J144" s="3">
        <v>0.25</v>
      </c>
    </row>
    <row r="145" spans="1:10" s="1" customFormat="1" ht="11.25" x14ac:dyDescent="0.2">
      <c r="A145" s="3" t="s">
        <v>322</v>
      </c>
      <c r="B145" s="3">
        <v>1001994.85</v>
      </c>
      <c r="C145" s="3">
        <v>1619165.02</v>
      </c>
      <c r="D145" s="3">
        <v>105.69</v>
      </c>
      <c r="E145" s="3">
        <v>104.5868</v>
      </c>
      <c r="F145" s="3">
        <v>0.11799999999999999</v>
      </c>
      <c r="G145" s="3">
        <v>6.6000000000000003E-2</v>
      </c>
      <c r="H145" s="3" t="s">
        <v>50</v>
      </c>
      <c r="I145" s="3">
        <v>0.25</v>
      </c>
      <c r="J145" s="3">
        <v>0.25</v>
      </c>
    </row>
    <row r="146" spans="1:10" s="1" customFormat="1" ht="11.25" x14ac:dyDescent="0.2">
      <c r="A146" s="3" t="s">
        <v>323</v>
      </c>
      <c r="B146" s="3">
        <v>1001923.76</v>
      </c>
      <c r="C146" s="3">
        <v>1619187.83</v>
      </c>
      <c r="D146" s="3">
        <v>104.72</v>
      </c>
      <c r="E146" s="3">
        <v>102.00839999999999</v>
      </c>
      <c r="F146" s="3">
        <v>0.115</v>
      </c>
      <c r="G146" s="3">
        <v>6.5000000000000002E-2</v>
      </c>
      <c r="H146" s="3" t="s">
        <v>50</v>
      </c>
      <c r="I146" s="3">
        <v>0.25</v>
      </c>
      <c r="J146" s="3">
        <v>0.25</v>
      </c>
    </row>
    <row r="147" spans="1:10" s="1" customFormat="1" ht="11.25" x14ac:dyDescent="0.2">
      <c r="A147" s="3" t="s">
        <v>327</v>
      </c>
      <c r="B147" s="3">
        <v>1001873.22</v>
      </c>
      <c r="C147" s="3">
        <v>1619049.58</v>
      </c>
      <c r="D147" s="3">
        <v>105.06</v>
      </c>
      <c r="E147" s="3">
        <v>103.9568</v>
      </c>
      <c r="F147" s="3">
        <v>0.11700000000000001</v>
      </c>
      <c r="G147" s="3">
        <v>6.6000000000000003E-2</v>
      </c>
      <c r="H147" s="3" t="s">
        <v>50</v>
      </c>
      <c r="I147" s="3">
        <v>0.25</v>
      </c>
      <c r="J147" s="3">
        <v>0.25</v>
      </c>
    </row>
    <row r="148" spans="1:10" s="1" customFormat="1" ht="11.25" x14ac:dyDescent="0.2">
      <c r="A148" s="3" t="s">
        <v>328</v>
      </c>
      <c r="B148" s="3">
        <v>1001899.03</v>
      </c>
      <c r="C148" s="3">
        <v>1619119.18</v>
      </c>
      <c r="D148" s="3">
        <v>104.98</v>
      </c>
      <c r="E148" s="3">
        <v>101.764</v>
      </c>
      <c r="F148" s="3">
        <v>0.11600000000000001</v>
      </c>
      <c r="G148" s="3">
        <v>6.5000000000000002E-2</v>
      </c>
      <c r="H148" s="3" t="s">
        <v>50</v>
      </c>
      <c r="I148" s="3">
        <v>0.25</v>
      </c>
      <c r="J148" s="3">
        <v>0.25</v>
      </c>
    </row>
    <row r="149" spans="1:10" s="1" customFormat="1" ht="11.25" x14ac:dyDescent="0.2">
      <c r="A149" s="3" t="s">
        <v>331</v>
      </c>
      <c r="B149" s="3">
        <v>1001994.75</v>
      </c>
      <c r="C149" s="3">
        <v>1619165.01</v>
      </c>
      <c r="D149" s="3">
        <v>105.69</v>
      </c>
      <c r="E149" s="3">
        <v>104.5868</v>
      </c>
      <c r="F149" s="3">
        <v>0.114</v>
      </c>
      <c r="G149" s="3">
        <v>6.4000000000000001E-2</v>
      </c>
      <c r="H149" s="3" t="s">
        <v>50</v>
      </c>
      <c r="I149" s="3">
        <v>0.25</v>
      </c>
      <c r="J149" s="3">
        <v>0.25</v>
      </c>
    </row>
    <row r="150" spans="1:10" s="1" customFormat="1" ht="11.25" x14ac:dyDescent="0.2">
      <c r="A150" s="3" t="s">
        <v>332</v>
      </c>
      <c r="B150" s="3">
        <v>1001969.05</v>
      </c>
      <c r="C150" s="3">
        <v>1619097.21</v>
      </c>
      <c r="D150" s="3">
        <v>105.91</v>
      </c>
      <c r="E150" s="3">
        <v>101.5347</v>
      </c>
      <c r="F150" s="3">
        <v>0.11700000000000001</v>
      </c>
      <c r="G150" s="3">
        <v>6.6000000000000003E-2</v>
      </c>
      <c r="H150" s="3" t="s">
        <v>50</v>
      </c>
      <c r="I150" s="3">
        <v>0.25</v>
      </c>
      <c r="J150" s="3">
        <v>0.25</v>
      </c>
    </row>
    <row r="151" spans="1:10" s="1" customFormat="1" ht="11.25" x14ac:dyDescent="0.2">
      <c r="A151" s="3" t="s">
        <v>310</v>
      </c>
      <c r="B151" s="3">
        <v>1002090.81</v>
      </c>
      <c r="C151" s="3">
        <v>1619214.8</v>
      </c>
      <c r="D151" s="3">
        <v>105.45</v>
      </c>
      <c r="E151" s="3">
        <v>103.9499</v>
      </c>
      <c r="F151" s="3">
        <v>0.115</v>
      </c>
      <c r="G151" s="3">
        <v>6.5000000000000002E-2</v>
      </c>
      <c r="H151" s="3" t="s">
        <v>50</v>
      </c>
      <c r="I151" s="3">
        <v>0.25</v>
      </c>
      <c r="J151" s="3">
        <v>0.25</v>
      </c>
    </row>
    <row r="152" spans="1:10" s="1" customFormat="1" ht="11.25" x14ac:dyDescent="0.2">
      <c r="A152" s="3" t="s">
        <v>264</v>
      </c>
      <c r="B152" s="3">
        <v>1001994.76</v>
      </c>
      <c r="C152" s="3">
        <v>1619165.09</v>
      </c>
      <c r="D152" s="3">
        <v>105.69</v>
      </c>
      <c r="E152" s="3">
        <v>104.5868</v>
      </c>
      <c r="F152" s="3">
        <v>0.115</v>
      </c>
      <c r="G152" s="3">
        <v>6.5000000000000002E-2</v>
      </c>
      <c r="H152" s="3" t="s">
        <v>50</v>
      </c>
      <c r="I152" s="3">
        <v>0.25</v>
      </c>
      <c r="J152" s="3">
        <v>0.25</v>
      </c>
    </row>
    <row r="153" spans="1:10" s="1" customFormat="1" ht="11.25" x14ac:dyDescent="0.2">
      <c r="A153" s="3" t="s">
        <v>261</v>
      </c>
      <c r="B153" s="3">
        <v>1002065.55</v>
      </c>
      <c r="C153" s="3">
        <v>1619146.4</v>
      </c>
      <c r="D153" s="3">
        <v>105.32</v>
      </c>
      <c r="E153" s="3">
        <v>103.5257</v>
      </c>
      <c r="F153" s="3">
        <v>0.115</v>
      </c>
      <c r="G153" s="3">
        <v>6.5000000000000002E-2</v>
      </c>
      <c r="H153" s="3" t="s">
        <v>50</v>
      </c>
      <c r="I153" s="3">
        <v>0.25</v>
      </c>
      <c r="J153" s="3">
        <v>0.25</v>
      </c>
    </row>
    <row r="154" spans="1:10" s="1" customFormat="1" ht="11.25" x14ac:dyDescent="0.2">
      <c r="A154" s="3" t="s">
        <v>266</v>
      </c>
      <c r="B154" s="3">
        <v>1002085.51</v>
      </c>
      <c r="C154" s="3">
        <v>1618988.98</v>
      </c>
      <c r="D154" s="3">
        <v>104.92</v>
      </c>
      <c r="E154" s="3">
        <v>103.8168</v>
      </c>
      <c r="F154" s="3">
        <v>0.11700000000000001</v>
      </c>
      <c r="G154" s="3">
        <v>6.6000000000000003E-2</v>
      </c>
      <c r="H154" s="3" t="s">
        <v>50</v>
      </c>
      <c r="I154" s="3">
        <v>0.25</v>
      </c>
      <c r="J154" s="3">
        <v>0.25</v>
      </c>
    </row>
    <row r="155" spans="1:10" s="1" customFormat="1" ht="11.25" x14ac:dyDescent="0.2">
      <c r="A155" s="3" t="s">
        <v>262</v>
      </c>
      <c r="B155" s="3">
        <v>1002040.33</v>
      </c>
      <c r="C155" s="3">
        <v>1619077.94</v>
      </c>
      <c r="D155" s="3">
        <v>105.01</v>
      </c>
      <c r="E155" s="3">
        <v>101.1866</v>
      </c>
      <c r="F155" s="3">
        <v>0.11600000000000001</v>
      </c>
      <c r="G155" s="3">
        <v>6.5000000000000002E-2</v>
      </c>
      <c r="H155" s="3" t="s">
        <v>50</v>
      </c>
      <c r="I155" s="3">
        <v>0.25</v>
      </c>
      <c r="J155" s="3">
        <v>0.25</v>
      </c>
    </row>
    <row r="156" spans="1:10" s="1" customFormat="1" ht="11.25" x14ac:dyDescent="0.2">
      <c r="A156" s="3" t="s">
        <v>271</v>
      </c>
      <c r="B156" s="3">
        <v>1001942.24</v>
      </c>
      <c r="C156" s="3">
        <v>1619029.33</v>
      </c>
      <c r="D156" s="3">
        <v>106.01</v>
      </c>
      <c r="E156" s="3">
        <v>104.9068</v>
      </c>
      <c r="F156" s="3">
        <v>0.11799999999999999</v>
      </c>
      <c r="G156" s="3">
        <v>6.6000000000000003E-2</v>
      </c>
      <c r="H156" s="3" t="s">
        <v>50</v>
      </c>
      <c r="I156" s="3">
        <v>0.25</v>
      </c>
      <c r="J156" s="3">
        <v>0.25</v>
      </c>
    </row>
    <row r="157" spans="1:10" s="1" customFormat="1" ht="11.25" x14ac:dyDescent="0.2">
      <c r="A157" s="3" t="s">
        <v>267</v>
      </c>
      <c r="B157" s="3">
        <v>1002014.32</v>
      </c>
      <c r="C157" s="3">
        <v>1619009.22</v>
      </c>
      <c r="D157" s="3">
        <v>104.72</v>
      </c>
      <c r="E157" s="3">
        <v>100.992</v>
      </c>
      <c r="F157" s="3">
        <v>0.115</v>
      </c>
      <c r="G157" s="3">
        <v>6.5000000000000002E-2</v>
      </c>
      <c r="H157" s="3" t="s">
        <v>50</v>
      </c>
      <c r="I157" s="3">
        <v>0.25</v>
      </c>
      <c r="J157" s="3">
        <v>0.25</v>
      </c>
    </row>
    <row r="158" spans="1:10" s="1" customFormat="1" ht="11.25" x14ac:dyDescent="0.2">
      <c r="A158" s="3" t="s">
        <v>269</v>
      </c>
      <c r="B158" s="3">
        <v>1002034.59</v>
      </c>
      <c r="C158" s="3">
        <v>1618851.51</v>
      </c>
      <c r="D158" s="3">
        <v>104.72</v>
      </c>
      <c r="E158" s="3">
        <v>103.6168</v>
      </c>
      <c r="F158" s="3">
        <v>0.115</v>
      </c>
      <c r="G158" s="3">
        <v>6.5000000000000002E-2</v>
      </c>
      <c r="H158" s="3" t="s">
        <v>50</v>
      </c>
      <c r="I158" s="3">
        <v>0.25</v>
      </c>
      <c r="J158" s="3">
        <v>0.25</v>
      </c>
    </row>
    <row r="159" spans="1:10" s="1" customFormat="1" ht="11.25" x14ac:dyDescent="0.2">
      <c r="A159" s="3" t="s">
        <v>250</v>
      </c>
      <c r="B159" s="3">
        <v>1002059.87</v>
      </c>
      <c r="C159" s="3">
        <v>1618920.29</v>
      </c>
      <c r="D159" s="3">
        <v>104.8</v>
      </c>
      <c r="E159" s="3">
        <v>103.6968</v>
      </c>
      <c r="F159" s="3">
        <v>0.114</v>
      </c>
      <c r="G159" s="3">
        <v>6.4000000000000001E-2</v>
      </c>
      <c r="H159" s="3" t="s">
        <v>50</v>
      </c>
      <c r="I159" s="3">
        <v>0.25</v>
      </c>
      <c r="J159" s="3">
        <v>0.25</v>
      </c>
    </row>
    <row r="160" spans="1:10" s="1" customFormat="1" ht="11.25" x14ac:dyDescent="0.2">
      <c r="A160" s="3" t="s">
        <v>251</v>
      </c>
      <c r="B160" s="3">
        <v>1001990.15</v>
      </c>
      <c r="C160" s="3">
        <v>1618940.54</v>
      </c>
      <c r="D160" s="3">
        <v>104.65</v>
      </c>
      <c r="E160" s="3">
        <v>100.8099</v>
      </c>
      <c r="F160" s="3">
        <v>0.115</v>
      </c>
      <c r="G160" s="3">
        <v>6.5000000000000002E-2</v>
      </c>
      <c r="H160" s="3" t="s">
        <v>50</v>
      </c>
      <c r="I160" s="3">
        <v>0.25</v>
      </c>
      <c r="J160" s="3">
        <v>0.25</v>
      </c>
    </row>
    <row r="161" spans="1:10" s="1" customFormat="1" ht="11.25" x14ac:dyDescent="0.2">
      <c r="A161" s="3" t="s">
        <v>247</v>
      </c>
      <c r="B161" s="3">
        <v>1001893.92</v>
      </c>
      <c r="C161" s="3">
        <v>1618892.35</v>
      </c>
      <c r="D161" s="3">
        <v>104.47</v>
      </c>
      <c r="E161" s="3">
        <v>103.3668</v>
      </c>
      <c r="F161" s="3">
        <v>0.11600000000000001</v>
      </c>
      <c r="G161" s="3">
        <v>6.5000000000000002E-2</v>
      </c>
      <c r="H161" s="3" t="s">
        <v>50</v>
      </c>
      <c r="I161" s="3">
        <v>0.25</v>
      </c>
      <c r="J161" s="3">
        <v>0.25</v>
      </c>
    </row>
    <row r="162" spans="1:10" s="1" customFormat="1" ht="11.25" x14ac:dyDescent="0.2">
      <c r="A162" s="3" t="s">
        <v>248</v>
      </c>
      <c r="B162" s="3">
        <v>1001964.36</v>
      </c>
      <c r="C162" s="3">
        <v>1618871.99</v>
      </c>
      <c r="D162" s="3">
        <v>104.61</v>
      </c>
      <c r="E162" s="3">
        <v>100.6345</v>
      </c>
      <c r="F162" s="3">
        <v>0.114</v>
      </c>
      <c r="G162" s="3">
        <v>6.4000000000000001E-2</v>
      </c>
      <c r="H162" s="3" t="s">
        <v>50</v>
      </c>
      <c r="I162" s="3">
        <v>0.25</v>
      </c>
      <c r="J162" s="3">
        <v>0.25</v>
      </c>
    </row>
    <row r="163" spans="1:10" s="1" customFormat="1" ht="11.25" x14ac:dyDescent="0.2">
      <c r="A163" s="3" t="s">
        <v>253</v>
      </c>
      <c r="B163" s="3">
        <v>1002162.66</v>
      </c>
      <c r="C163" s="3">
        <v>1619193.37</v>
      </c>
      <c r="D163" s="3">
        <v>105.78</v>
      </c>
      <c r="E163" s="3">
        <v>104.3768</v>
      </c>
      <c r="F163" s="3">
        <v>0.11899999999999999</v>
      </c>
      <c r="G163" s="3">
        <v>6.7000000000000004E-2</v>
      </c>
      <c r="H163" s="3" t="s">
        <v>50</v>
      </c>
      <c r="I163" s="3">
        <v>0.25</v>
      </c>
      <c r="J163" s="3">
        <v>0.25</v>
      </c>
    </row>
    <row r="164" spans="1:10" s="1" customFormat="1" ht="11.25" x14ac:dyDescent="0.2">
      <c r="A164" s="3" t="s">
        <v>258</v>
      </c>
      <c r="B164" s="3">
        <v>1002332.14</v>
      </c>
      <c r="C164" s="3">
        <v>1619214.92</v>
      </c>
      <c r="D164" s="3">
        <v>106.01</v>
      </c>
      <c r="E164" s="3">
        <v>104.60680000000001</v>
      </c>
      <c r="F164" s="3">
        <v>0.114</v>
      </c>
      <c r="G164" s="3">
        <v>6.4000000000000001E-2</v>
      </c>
      <c r="H164" s="3" t="s">
        <v>50</v>
      </c>
      <c r="I164" s="3">
        <v>0.25</v>
      </c>
      <c r="J164" s="3">
        <v>0.25</v>
      </c>
    </row>
    <row r="165" spans="1:10" s="1" customFormat="1" ht="11.25" x14ac:dyDescent="0.2">
      <c r="A165" s="3" t="s">
        <v>256</v>
      </c>
      <c r="B165" s="3">
        <v>1002299.72</v>
      </c>
      <c r="C165" s="3">
        <v>1619154.16</v>
      </c>
      <c r="D165" s="3">
        <v>106.08</v>
      </c>
      <c r="E165" s="3">
        <v>104.9768</v>
      </c>
      <c r="F165" s="3">
        <v>0.106</v>
      </c>
      <c r="G165" s="3">
        <v>5.8999999999999997E-2</v>
      </c>
      <c r="H165" s="3" t="s">
        <v>50</v>
      </c>
      <c r="I165" s="3">
        <v>0.25</v>
      </c>
      <c r="J165" s="3">
        <v>0.25</v>
      </c>
    </row>
    <row r="166" spans="1:10" s="1" customFormat="1" ht="11.25" x14ac:dyDescent="0.2">
      <c r="A166" s="3" t="s">
        <v>259</v>
      </c>
      <c r="B166" s="3">
        <v>1002262.96</v>
      </c>
      <c r="C166" s="3">
        <v>1619235.02</v>
      </c>
      <c r="D166" s="3">
        <v>106.06</v>
      </c>
      <c r="E166" s="3">
        <v>104.188</v>
      </c>
      <c r="F166" s="3">
        <v>0.109</v>
      </c>
      <c r="G166" s="3">
        <v>6.0999999999999999E-2</v>
      </c>
      <c r="H166" s="3" t="s">
        <v>50</v>
      </c>
      <c r="I166" s="3">
        <v>0.25</v>
      </c>
      <c r="J166" s="3">
        <v>0.25</v>
      </c>
    </row>
    <row r="167" spans="1:10" s="1" customFormat="1" ht="11.25" x14ac:dyDescent="0.2">
      <c r="A167" s="3" t="s">
        <v>254</v>
      </c>
      <c r="B167" s="3">
        <v>1002235.3</v>
      </c>
      <c r="C167" s="3">
        <v>1619172.03</v>
      </c>
      <c r="D167" s="3">
        <v>105.63</v>
      </c>
      <c r="E167" s="3">
        <v>103.7854</v>
      </c>
      <c r="F167" s="3">
        <v>0.11600000000000001</v>
      </c>
      <c r="G167" s="3">
        <v>6.5000000000000002E-2</v>
      </c>
      <c r="H167" s="3" t="s">
        <v>50</v>
      </c>
      <c r="I167" s="3">
        <v>0.25</v>
      </c>
      <c r="J167" s="3">
        <v>0.25</v>
      </c>
    </row>
    <row r="168" spans="1:10" s="1" customFormat="1" ht="11.25" x14ac:dyDescent="0.2">
      <c r="A168" s="3" t="s">
        <v>285</v>
      </c>
      <c r="B168" s="3">
        <v>1002262.96</v>
      </c>
      <c r="C168" s="3">
        <v>1619235.02</v>
      </c>
      <c r="D168" s="3">
        <v>106.06</v>
      </c>
      <c r="E168" s="3">
        <v>104.6568</v>
      </c>
      <c r="F168" s="3">
        <v>0.125</v>
      </c>
      <c r="G168" s="3">
        <v>7.0000000000000007E-2</v>
      </c>
      <c r="H168" s="3" t="s">
        <v>50</v>
      </c>
      <c r="I168" s="3">
        <v>0.25</v>
      </c>
      <c r="J168" s="3">
        <v>0.25</v>
      </c>
    </row>
    <row r="169" spans="1:10" s="1" customFormat="1" ht="11.25" x14ac:dyDescent="0.2">
      <c r="A169" s="3" t="s">
        <v>290</v>
      </c>
      <c r="B169" s="3">
        <v>1002040.28</v>
      </c>
      <c r="C169" s="3">
        <v>1619077.82</v>
      </c>
      <c r="D169" s="3">
        <v>105.01</v>
      </c>
      <c r="E169" s="3">
        <v>103.9068</v>
      </c>
      <c r="F169" s="3">
        <v>0.11799999999999999</v>
      </c>
      <c r="G169" s="3">
        <v>6.6000000000000003E-2</v>
      </c>
      <c r="H169" s="3" t="s">
        <v>50</v>
      </c>
      <c r="I169" s="3">
        <v>0.25</v>
      </c>
      <c r="J169" s="3">
        <v>0.25</v>
      </c>
    </row>
    <row r="170" spans="1:10" s="1" customFormat="1" ht="11.25" x14ac:dyDescent="0.2">
      <c r="A170" s="3" t="s">
        <v>295</v>
      </c>
      <c r="B170" s="3">
        <v>1001943.49</v>
      </c>
      <c r="C170" s="3">
        <v>1619028.73</v>
      </c>
      <c r="D170" s="3">
        <v>106.01</v>
      </c>
      <c r="E170" s="3">
        <v>104.9068</v>
      </c>
      <c r="F170" s="3">
        <v>0.11600000000000001</v>
      </c>
      <c r="G170" s="3">
        <v>6.5000000000000002E-2</v>
      </c>
      <c r="H170" s="3" t="s">
        <v>50</v>
      </c>
      <c r="I170" s="3">
        <v>0.25</v>
      </c>
      <c r="J170" s="3">
        <v>0.25</v>
      </c>
    </row>
    <row r="171" spans="1:10" s="1" customFormat="1" ht="11.25" x14ac:dyDescent="0.2">
      <c r="A171" s="3" t="s">
        <v>293</v>
      </c>
      <c r="B171" s="3">
        <v>1001873.22</v>
      </c>
      <c r="C171" s="3">
        <v>1619049.58</v>
      </c>
      <c r="D171" s="3">
        <v>105.06</v>
      </c>
      <c r="E171" s="3">
        <v>103.9268</v>
      </c>
      <c r="F171" s="3">
        <v>6.5000000000000002E-2</v>
      </c>
      <c r="G171" s="3">
        <v>3.5999999999999997E-2</v>
      </c>
      <c r="H171" s="3" t="s">
        <v>50</v>
      </c>
      <c r="I171" s="3">
        <v>0.25</v>
      </c>
      <c r="J171" s="3">
        <v>0.25</v>
      </c>
    </row>
    <row r="172" spans="1:10" s="1" customFormat="1" ht="11.25" x14ac:dyDescent="0.2">
      <c r="A172" s="3" t="s">
        <v>277</v>
      </c>
      <c r="B172" s="3">
        <v>1001860.87</v>
      </c>
      <c r="C172" s="3">
        <v>1619010.54</v>
      </c>
      <c r="D172" s="3">
        <v>104.9</v>
      </c>
      <c r="E172" s="3">
        <v>103.6754</v>
      </c>
      <c r="F172" s="3">
        <v>0.02</v>
      </c>
      <c r="G172" s="3">
        <v>1.0999999999999999E-2</v>
      </c>
      <c r="H172" s="3" t="s">
        <v>50</v>
      </c>
      <c r="I172" s="3">
        <v>0.25</v>
      </c>
      <c r="J172" s="3">
        <v>0.25</v>
      </c>
    </row>
    <row r="173" spans="1:10" s="1" customFormat="1" ht="11.25" x14ac:dyDescent="0.2">
      <c r="A173" s="3" t="s">
        <v>274</v>
      </c>
      <c r="B173" s="3">
        <v>1001864.12</v>
      </c>
      <c r="C173" s="3">
        <v>1618998.27</v>
      </c>
      <c r="D173" s="3">
        <v>104.96</v>
      </c>
      <c r="E173" s="3">
        <v>103.5779</v>
      </c>
      <c r="F173" s="3">
        <v>3.4000000000000002E-2</v>
      </c>
      <c r="G173" s="3">
        <v>1.9E-2</v>
      </c>
      <c r="H173" s="3" t="s">
        <v>50</v>
      </c>
      <c r="I173" s="3">
        <v>0.25</v>
      </c>
      <c r="J173" s="3">
        <v>0.25</v>
      </c>
    </row>
    <row r="174" spans="1:10" s="1" customFormat="1" ht="11.25" x14ac:dyDescent="0.2">
      <c r="A174" s="3" t="s">
        <v>275</v>
      </c>
      <c r="B174" s="3">
        <v>1001866.93</v>
      </c>
      <c r="C174" s="3">
        <v>1618976.87</v>
      </c>
      <c r="D174" s="3">
        <v>104.99</v>
      </c>
      <c r="E174" s="3">
        <v>103.4318</v>
      </c>
      <c r="F174" s="3">
        <v>8.6999999999999994E-2</v>
      </c>
      <c r="G174" s="3">
        <v>4.9000000000000002E-2</v>
      </c>
      <c r="H174" s="3" t="s">
        <v>50</v>
      </c>
      <c r="I174" s="3">
        <v>0.25</v>
      </c>
      <c r="J174" s="3">
        <v>0.25</v>
      </c>
    </row>
    <row r="175" spans="1:10" s="1" customFormat="1" ht="11.25" x14ac:dyDescent="0.2">
      <c r="A175" s="3" t="s">
        <v>283</v>
      </c>
      <c r="B175" s="3">
        <v>1001943.49</v>
      </c>
      <c r="C175" s="3">
        <v>1619028.73</v>
      </c>
      <c r="D175" s="3">
        <v>106.01</v>
      </c>
      <c r="E175" s="3">
        <v>104.9068</v>
      </c>
      <c r="F175" s="3">
        <v>0.114</v>
      </c>
      <c r="G175" s="3">
        <v>6.4000000000000001E-2</v>
      </c>
      <c r="H175" s="3" t="s">
        <v>50</v>
      </c>
      <c r="I175" s="3">
        <v>0.25</v>
      </c>
      <c r="J175" s="3">
        <v>0.25</v>
      </c>
    </row>
    <row r="176" spans="1:10" s="1" customFormat="1" ht="11.25" x14ac:dyDescent="0.2">
      <c r="A176" s="3" t="s">
        <v>279</v>
      </c>
      <c r="B176" s="3">
        <v>1001919.31</v>
      </c>
      <c r="C176" s="3">
        <v>1618960.64</v>
      </c>
      <c r="D176" s="3">
        <v>105.73</v>
      </c>
      <c r="E176" s="3">
        <v>103.1048</v>
      </c>
      <c r="F176" s="3">
        <v>0.115</v>
      </c>
      <c r="G176" s="3">
        <v>6.5000000000000002E-2</v>
      </c>
      <c r="H176" s="3" t="s">
        <v>50</v>
      </c>
      <c r="I176" s="3">
        <v>0.25</v>
      </c>
      <c r="J176" s="3">
        <v>0.25</v>
      </c>
    </row>
    <row r="177" spans="1:10" s="1" customFormat="1" ht="11.25" x14ac:dyDescent="0.2">
      <c r="A177" s="3" t="s">
        <v>281</v>
      </c>
      <c r="B177" s="3">
        <v>1001893.92</v>
      </c>
      <c r="C177" s="3">
        <v>1618892.35</v>
      </c>
      <c r="D177" s="3">
        <v>104.47</v>
      </c>
      <c r="E177" s="3">
        <v>102.6806</v>
      </c>
      <c r="F177" s="3">
        <v>8.7999999999999995E-2</v>
      </c>
      <c r="G177" s="3">
        <v>4.9000000000000002E-2</v>
      </c>
      <c r="H177" s="3" t="s">
        <v>50</v>
      </c>
      <c r="I177" s="3">
        <v>0.25</v>
      </c>
      <c r="J177" s="3">
        <v>0.25</v>
      </c>
    </row>
    <row r="178" spans="1:10" s="1" customFormat="1" ht="11.25" x14ac:dyDescent="0.2">
      <c r="A178" s="3" t="s">
        <v>342</v>
      </c>
      <c r="B178" s="3">
        <v>1001871.64</v>
      </c>
      <c r="C178" s="3">
        <v>1618841.69</v>
      </c>
      <c r="D178" s="3">
        <v>104.88</v>
      </c>
      <c r="E178" s="3">
        <v>102.3509</v>
      </c>
      <c r="F178" s="3">
        <v>0.03</v>
      </c>
      <c r="G178" s="3">
        <v>1.7000000000000001E-2</v>
      </c>
      <c r="H178" s="3" t="s">
        <v>50</v>
      </c>
      <c r="I178" s="3">
        <v>0.25</v>
      </c>
      <c r="J178" s="3">
        <v>0.25</v>
      </c>
    </row>
    <row r="179" spans="1:10" s="1" customFormat="1" ht="11.25" x14ac:dyDescent="0.2">
      <c r="A179" s="3" t="s">
        <v>397</v>
      </c>
      <c r="B179" s="3">
        <v>1001870.21</v>
      </c>
      <c r="C179" s="3">
        <v>1618822.96</v>
      </c>
      <c r="D179" s="3">
        <v>105.45</v>
      </c>
      <c r="E179" s="3">
        <v>102.2183</v>
      </c>
      <c r="F179" s="3">
        <v>0.115</v>
      </c>
      <c r="G179" s="3">
        <v>6.5000000000000002E-2</v>
      </c>
      <c r="H179" s="3" t="s">
        <v>50</v>
      </c>
      <c r="I179" s="3">
        <v>0.25</v>
      </c>
      <c r="J179" s="3">
        <v>0.25</v>
      </c>
    </row>
    <row r="180" spans="1:10" s="1" customFormat="1" ht="11.25" x14ac:dyDescent="0.2">
      <c r="A180" s="3" t="s">
        <v>401</v>
      </c>
      <c r="B180" s="3">
        <v>1002130.6</v>
      </c>
      <c r="C180" s="3">
        <v>1618902.05</v>
      </c>
      <c r="D180" s="3">
        <v>104.98</v>
      </c>
      <c r="E180" s="3">
        <v>103.8768</v>
      </c>
      <c r="F180" s="3">
        <v>0.115</v>
      </c>
      <c r="G180" s="3">
        <v>6.5000000000000002E-2</v>
      </c>
      <c r="H180" s="3" t="s">
        <v>50</v>
      </c>
      <c r="I180" s="3">
        <v>0.25</v>
      </c>
      <c r="J180" s="3">
        <v>0.25</v>
      </c>
    </row>
    <row r="181" spans="1:10" s="1" customFormat="1" ht="11.25" x14ac:dyDescent="0.2">
      <c r="A181" s="3" t="s">
        <v>286</v>
      </c>
      <c r="B181" s="3">
        <v>1002187.37</v>
      </c>
      <c r="C181" s="3">
        <v>1619260.19</v>
      </c>
      <c r="D181" s="3">
        <v>105.74</v>
      </c>
      <c r="E181" s="3">
        <v>104.19750000000001</v>
      </c>
      <c r="F181" s="3">
        <v>0.112</v>
      </c>
      <c r="G181" s="3">
        <v>6.3E-2</v>
      </c>
      <c r="H181" s="3" t="s">
        <v>50</v>
      </c>
      <c r="I181" s="3">
        <v>0.25</v>
      </c>
      <c r="J181" s="3">
        <v>0.25</v>
      </c>
    </row>
    <row r="182" spans="1:10" s="1" customFormat="1" ht="11.25" x14ac:dyDescent="0.2">
      <c r="A182" s="3" t="s">
        <v>404</v>
      </c>
      <c r="B182" s="3">
        <v>1002155.56</v>
      </c>
      <c r="C182" s="3">
        <v>1618969.24</v>
      </c>
      <c r="D182" s="3">
        <v>105.21</v>
      </c>
      <c r="E182" s="3">
        <v>103.8068</v>
      </c>
      <c r="F182" s="3">
        <v>0.115</v>
      </c>
      <c r="G182" s="3">
        <v>6.5000000000000002E-2</v>
      </c>
      <c r="H182" s="3" t="s">
        <v>50</v>
      </c>
      <c r="I182" s="3">
        <v>0.25</v>
      </c>
      <c r="J182" s="3">
        <v>0.25</v>
      </c>
    </row>
    <row r="183" spans="1:10" s="1" customFormat="1" ht="11.25" x14ac:dyDescent="0.2">
      <c r="A183" s="3" t="s">
        <v>389</v>
      </c>
      <c r="B183" s="3">
        <v>1002221.92</v>
      </c>
      <c r="C183" s="3">
        <v>1619025.97</v>
      </c>
      <c r="D183" s="3">
        <v>105.12</v>
      </c>
      <c r="E183" s="3">
        <v>104.0168</v>
      </c>
      <c r="F183" s="3">
        <v>6.4000000000000001E-2</v>
      </c>
      <c r="G183" s="3">
        <v>3.5999999999999997E-2</v>
      </c>
      <c r="H183" s="3" t="s">
        <v>50</v>
      </c>
      <c r="I183" s="3">
        <v>0.25</v>
      </c>
      <c r="J183" s="3">
        <v>0.25</v>
      </c>
    </row>
    <row r="184" spans="1:10" s="1" customFormat="1" ht="11.25" x14ac:dyDescent="0.2">
      <c r="A184" s="3" t="s">
        <v>386</v>
      </c>
      <c r="B184" s="3">
        <v>1002208.26</v>
      </c>
      <c r="C184" s="3">
        <v>1619103.67</v>
      </c>
      <c r="D184" s="3">
        <v>105.34</v>
      </c>
      <c r="E184" s="3">
        <v>104.2368</v>
      </c>
      <c r="F184" s="3">
        <v>0.11899999999999999</v>
      </c>
      <c r="G184" s="3">
        <v>6.7000000000000004E-2</v>
      </c>
      <c r="H184" s="3" t="s">
        <v>50</v>
      </c>
      <c r="I184" s="3">
        <v>0.25</v>
      </c>
      <c r="J184" s="3">
        <v>0.25</v>
      </c>
    </row>
    <row r="185" spans="1:10" s="1" customFormat="1" ht="11.25" x14ac:dyDescent="0.2">
      <c r="A185" s="3" t="s">
        <v>288</v>
      </c>
      <c r="B185" s="3">
        <v>1002208.26</v>
      </c>
      <c r="C185" s="3">
        <v>1619103.67</v>
      </c>
      <c r="D185" s="3">
        <v>105.34</v>
      </c>
      <c r="E185" s="3">
        <v>103.35850000000001</v>
      </c>
      <c r="F185" s="3">
        <v>0.113</v>
      </c>
      <c r="G185" s="3">
        <v>6.3E-2</v>
      </c>
      <c r="H185" s="3" t="s">
        <v>50</v>
      </c>
      <c r="I185" s="3">
        <v>0.25</v>
      </c>
      <c r="J185" s="3">
        <v>0.25</v>
      </c>
    </row>
    <row r="186" spans="1:10" s="1" customFormat="1" ht="11.25" x14ac:dyDescent="0.2">
      <c r="A186" s="3" t="s">
        <v>395</v>
      </c>
      <c r="B186" s="3">
        <v>1002065.55</v>
      </c>
      <c r="C186" s="3">
        <v>1619146.4</v>
      </c>
      <c r="D186" s="3">
        <v>105.32</v>
      </c>
      <c r="E186" s="3">
        <v>104.21680000000001</v>
      </c>
      <c r="F186" s="3">
        <v>0.11600000000000001</v>
      </c>
      <c r="G186" s="3">
        <v>6.5000000000000002E-2</v>
      </c>
      <c r="H186" s="3" t="s">
        <v>50</v>
      </c>
      <c r="I186" s="3">
        <v>0.25</v>
      </c>
      <c r="J186" s="3">
        <v>0.25</v>
      </c>
    </row>
    <row r="187" spans="1:10" s="1" customFormat="1" ht="11.25" x14ac:dyDescent="0.2">
      <c r="A187" s="3" t="s">
        <v>393</v>
      </c>
      <c r="B187" s="3">
        <v>1002161.5</v>
      </c>
      <c r="C187" s="3">
        <v>1619194.08</v>
      </c>
      <c r="D187" s="3">
        <v>105.782</v>
      </c>
      <c r="E187" s="3">
        <v>103.7841</v>
      </c>
      <c r="F187" s="3">
        <v>0.11600000000000001</v>
      </c>
      <c r="G187" s="3">
        <v>6.5000000000000002E-2</v>
      </c>
      <c r="H187" s="3" t="s">
        <v>50</v>
      </c>
      <c r="I187" s="3">
        <v>0.25</v>
      </c>
      <c r="J187" s="3">
        <v>0.25</v>
      </c>
    </row>
    <row r="188" spans="1:10" s="1" customFormat="1" ht="11.25" x14ac:dyDescent="0.2">
      <c r="A188" s="3" t="s">
        <v>387</v>
      </c>
      <c r="B188" s="3">
        <v>1002135.87</v>
      </c>
      <c r="C188" s="3">
        <v>1619125.15</v>
      </c>
      <c r="D188" s="3">
        <v>105.31</v>
      </c>
      <c r="E188" s="3">
        <v>103.3545</v>
      </c>
      <c r="F188" s="3">
        <v>0.115</v>
      </c>
      <c r="G188" s="3">
        <v>6.5000000000000002E-2</v>
      </c>
      <c r="H188" s="3" t="s">
        <v>50</v>
      </c>
      <c r="I188" s="3">
        <v>0.25</v>
      </c>
      <c r="J188" s="3">
        <v>0.25</v>
      </c>
    </row>
    <row r="189" spans="1:10" s="1" customFormat="1" ht="11.25" x14ac:dyDescent="0.2">
      <c r="A189" s="3" t="s">
        <v>390</v>
      </c>
      <c r="B189" s="3">
        <v>1002182.85</v>
      </c>
      <c r="C189" s="3">
        <v>1619036.95</v>
      </c>
      <c r="D189" s="3">
        <v>105.07</v>
      </c>
      <c r="E189" s="3">
        <v>102.94240000000001</v>
      </c>
      <c r="F189" s="3">
        <v>0.11600000000000001</v>
      </c>
      <c r="G189" s="3">
        <v>6.5000000000000002E-2</v>
      </c>
      <c r="H189" s="3" t="s">
        <v>50</v>
      </c>
      <c r="I189" s="3">
        <v>0.25</v>
      </c>
      <c r="J189" s="3">
        <v>0.25</v>
      </c>
    </row>
    <row r="190" spans="1:10" s="1" customFormat="1" ht="11.25" x14ac:dyDescent="0.2">
      <c r="A190" s="3" t="s">
        <v>291</v>
      </c>
      <c r="B190" s="3">
        <v>1002111.86</v>
      </c>
      <c r="C190" s="3">
        <v>1619056.3</v>
      </c>
      <c r="D190" s="3">
        <v>104.95</v>
      </c>
      <c r="E190" s="3">
        <v>102.5155</v>
      </c>
      <c r="F190" s="3">
        <v>0.114</v>
      </c>
      <c r="G190" s="3">
        <v>6.4000000000000001E-2</v>
      </c>
      <c r="H190" s="3" t="s">
        <v>50</v>
      </c>
      <c r="I190" s="3">
        <v>0.25</v>
      </c>
      <c r="J190" s="3">
        <v>0.25</v>
      </c>
    </row>
    <row r="191" spans="1:10" s="1" customFormat="1" ht="11.25" x14ac:dyDescent="0.2">
      <c r="A191" s="3" t="s">
        <v>398</v>
      </c>
      <c r="B191" s="3">
        <v>1001940.55</v>
      </c>
      <c r="C191" s="3">
        <v>1618804</v>
      </c>
      <c r="D191" s="3">
        <v>104.51</v>
      </c>
      <c r="E191" s="3">
        <v>100.46899999999999</v>
      </c>
      <c r="F191" s="3">
        <v>0.111</v>
      </c>
      <c r="G191" s="3">
        <v>6.2E-2</v>
      </c>
      <c r="H191" s="3" t="s">
        <v>50</v>
      </c>
      <c r="I191" s="3">
        <v>0.25</v>
      </c>
      <c r="J191" s="3">
        <v>0.25</v>
      </c>
    </row>
    <row r="192" spans="1:10" s="1" customFormat="1" ht="11.25" x14ac:dyDescent="0.2">
      <c r="A192" s="3" t="s">
        <v>422</v>
      </c>
      <c r="B192" s="3">
        <v>1002155.56</v>
      </c>
      <c r="C192" s="3">
        <v>1618969.24</v>
      </c>
      <c r="D192" s="3">
        <v>105.21</v>
      </c>
      <c r="E192" s="3">
        <v>104.10680000000001</v>
      </c>
      <c r="F192" s="3">
        <v>0.115</v>
      </c>
      <c r="G192" s="3">
        <v>6.5000000000000002E-2</v>
      </c>
      <c r="H192" s="3" t="s">
        <v>50</v>
      </c>
      <c r="I192" s="3">
        <v>0.25</v>
      </c>
      <c r="J192" s="3">
        <v>0.25</v>
      </c>
    </row>
    <row r="193" spans="1:10" s="1" customFormat="1" ht="11.25" x14ac:dyDescent="0.2">
      <c r="A193" s="3" t="s">
        <v>419</v>
      </c>
      <c r="B193" s="3">
        <v>1002085.51</v>
      </c>
      <c r="C193" s="3">
        <v>1618988.98</v>
      </c>
      <c r="D193" s="3">
        <v>104.92</v>
      </c>
      <c r="E193" s="3">
        <v>102.09399999999999</v>
      </c>
      <c r="F193" s="3">
        <v>0.11600000000000001</v>
      </c>
      <c r="G193" s="3">
        <v>6.5000000000000002E-2</v>
      </c>
      <c r="H193" s="3" t="s">
        <v>50</v>
      </c>
      <c r="I193" s="3">
        <v>0.25</v>
      </c>
      <c r="J193" s="3">
        <v>0.25</v>
      </c>
    </row>
    <row r="194" spans="1:10" s="1" customFormat="1" ht="11.25" x14ac:dyDescent="0.2">
      <c r="A194" s="3" t="s">
        <v>402</v>
      </c>
      <c r="B194" s="3">
        <v>1002059.87</v>
      </c>
      <c r="C194" s="3">
        <v>1618920.29</v>
      </c>
      <c r="D194" s="3">
        <v>104.8</v>
      </c>
      <c r="E194" s="3">
        <v>101.6671</v>
      </c>
      <c r="F194" s="3">
        <v>0.11600000000000001</v>
      </c>
      <c r="G194" s="3">
        <v>6.5000000000000002E-2</v>
      </c>
      <c r="H194" s="3" t="s">
        <v>50</v>
      </c>
      <c r="I194" s="3">
        <v>0.25</v>
      </c>
      <c r="J194" s="3">
        <v>0.25</v>
      </c>
    </row>
    <row r="195" spans="1:10" s="1" customFormat="1" ht="11.25" x14ac:dyDescent="0.2">
      <c r="A195" s="3" t="s">
        <v>410</v>
      </c>
      <c r="B195" s="3">
        <v>1002034.59</v>
      </c>
      <c r="C195" s="3">
        <v>1618851.51</v>
      </c>
      <c r="D195" s="3">
        <v>104.72</v>
      </c>
      <c r="E195" s="3">
        <v>101.2402</v>
      </c>
      <c r="F195" s="3">
        <v>0.112</v>
      </c>
      <c r="G195" s="3">
        <v>6.3E-2</v>
      </c>
      <c r="H195" s="3" t="s">
        <v>50</v>
      </c>
      <c r="I195" s="3">
        <v>0.25</v>
      </c>
      <c r="J195" s="3">
        <v>0.25</v>
      </c>
    </row>
    <row r="196" spans="1:10" s="1" customFormat="1" ht="11.25" x14ac:dyDescent="0.2">
      <c r="A196" s="3" t="s">
        <v>411</v>
      </c>
      <c r="B196" s="3">
        <v>1002008.63</v>
      </c>
      <c r="C196" s="3">
        <v>1618785.16</v>
      </c>
      <c r="D196" s="3">
        <v>104.55</v>
      </c>
      <c r="E196" s="3">
        <v>100.32599999999999</v>
      </c>
      <c r="F196" s="3">
        <v>0.11700000000000001</v>
      </c>
      <c r="G196" s="3">
        <v>6.6000000000000003E-2</v>
      </c>
      <c r="H196" s="3" t="s">
        <v>50</v>
      </c>
      <c r="I196" s="3">
        <v>0.25</v>
      </c>
      <c r="J196" s="3">
        <v>0.25</v>
      </c>
    </row>
    <row r="197" spans="1:10" s="1" customFormat="1" ht="11.25" x14ac:dyDescent="0.2">
      <c r="A197" s="3" t="s">
        <v>408</v>
      </c>
      <c r="B197" s="3">
        <v>1001813.12</v>
      </c>
      <c r="C197" s="3">
        <v>1618958.13</v>
      </c>
      <c r="D197" s="3">
        <v>104.45</v>
      </c>
      <c r="E197" s="3">
        <v>103.3468</v>
      </c>
      <c r="F197" s="3">
        <v>0.155</v>
      </c>
      <c r="G197" s="3">
        <v>8.6999999999999994E-2</v>
      </c>
      <c r="H197" s="3" t="s">
        <v>50</v>
      </c>
      <c r="I197" s="3">
        <v>0.25</v>
      </c>
      <c r="J197" s="3">
        <v>0.25</v>
      </c>
    </row>
    <row r="198" spans="1:10" s="1" customFormat="1" ht="11.25" x14ac:dyDescent="0.2">
      <c r="A198" s="3" t="s">
        <v>413</v>
      </c>
      <c r="B198" s="3">
        <v>1001843.71</v>
      </c>
      <c r="C198" s="3">
        <v>1618984.86</v>
      </c>
      <c r="D198" s="3">
        <v>104.9</v>
      </c>
      <c r="E198" s="3">
        <v>103.49679999999999</v>
      </c>
      <c r="F198" s="3">
        <v>0.151</v>
      </c>
      <c r="G198" s="3">
        <v>8.5000000000000006E-2</v>
      </c>
      <c r="H198" s="3" t="s">
        <v>50</v>
      </c>
      <c r="I198" s="3">
        <v>0.25</v>
      </c>
      <c r="J198" s="3">
        <v>0.25</v>
      </c>
    </row>
    <row r="199" spans="1:10" s="1" customFormat="1" ht="11.25" x14ac:dyDescent="0.2">
      <c r="A199" s="3" t="s">
        <v>417</v>
      </c>
      <c r="B199" s="3">
        <v>1001781.23</v>
      </c>
      <c r="C199" s="3">
        <v>1618933.74</v>
      </c>
      <c r="D199" s="3">
        <v>104.08</v>
      </c>
      <c r="E199" s="3">
        <v>102.9768</v>
      </c>
      <c r="F199" s="3">
        <v>0.152</v>
      </c>
      <c r="G199" s="3">
        <v>8.5000000000000006E-2</v>
      </c>
      <c r="H199" s="3" t="s">
        <v>50</v>
      </c>
      <c r="I199" s="3">
        <v>0.25</v>
      </c>
      <c r="J199" s="3">
        <v>0.25</v>
      </c>
    </row>
    <row r="200" spans="1:10" s="1" customFormat="1" ht="11.25" x14ac:dyDescent="0.2">
      <c r="A200" s="3" t="s">
        <v>414</v>
      </c>
      <c r="B200" s="3">
        <v>1001781.4</v>
      </c>
      <c r="C200" s="3">
        <v>1619057.71</v>
      </c>
      <c r="D200" s="3">
        <v>104.33</v>
      </c>
      <c r="E200" s="3">
        <v>102.8968</v>
      </c>
      <c r="F200" s="3">
        <v>6.3E-2</v>
      </c>
      <c r="G200" s="3">
        <v>3.5000000000000003E-2</v>
      </c>
      <c r="H200" s="3" t="s">
        <v>50</v>
      </c>
      <c r="I200" s="3">
        <v>0.25</v>
      </c>
      <c r="J200" s="3">
        <v>0.25</v>
      </c>
    </row>
    <row r="201" spans="1:10" s="1" customFormat="1" ht="11.25" x14ac:dyDescent="0.2">
      <c r="A201" s="3" t="s">
        <v>358</v>
      </c>
      <c r="B201" s="3">
        <v>1001750.11</v>
      </c>
      <c r="C201" s="3">
        <v>1619032.93</v>
      </c>
      <c r="D201" s="3">
        <v>104.03</v>
      </c>
      <c r="E201" s="3">
        <v>102.5968</v>
      </c>
      <c r="F201" s="3">
        <v>0.06</v>
      </c>
      <c r="G201" s="3">
        <v>3.4000000000000002E-2</v>
      </c>
      <c r="H201" s="3" t="s">
        <v>50</v>
      </c>
      <c r="I201" s="3">
        <v>0.25</v>
      </c>
      <c r="J201" s="3">
        <v>0.25</v>
      </c>
    </row>
    <row r="202" spans="1:10" s="1" customFormat="1" ht="11.25" x14ac:dyDescent="0.2">
      <c r="A202" s="3" t="s">
        <v>355</v>
      </c>
      <c r="B202" s="3">
        <v>1001720.73</v>
      </c>
      <c r="C202" s="3">
        <v>1619008.74</v>
      </c>
      <c r="D202" s="3">
        <v>103.85</v>
      </c>
      <c r="E202" s="3">
        <v>102.36</v>
      </c>
      <c r="F202" s="3">
        <v>6.5000000000000002E-2</v>
      </c>
      <c r="G202" s="3">
        <v>3.5999999999999997E-2</v>
      </c>
      <c r="H202" s="3" t="s">
        <v>50</v>
      </c>
      <c r="I202" s="3">
        <v>0.25</v>
      </c>
      <c r="J202" s="3">
        <v>0.25</v>
      </c>
    </row>
    <row r="203" spans="1:10" s="1" customFormat="1" ht="11.25" x14ac:dyDescent="0.2">
      <c r="A203" s="3" t="s">
        <v>360</v>
      </c>
      <c r="B203" s="3">
        <v>1001750.93</v>
      </c>
      <c r="C203" s="3">
        <v>1618906.82</v>
      </c>
      <c r="D203" s="3">
        <v>103.94</v>
      </c>
      <c r="E203" s="3">
        <v>102.8368</v>
      </c>
      <c r="F203" s="3">
        <v>0.155</v>
      </c>
      <c r="G203" s="3">
        <v>8.6999999999999994E-2</v>
      </c>
      <c r="H203" s="3" t="s">
        <v>50</v>
      </c>
      <c r="I203" s="3">
        <v>0.25</v>
      </c>
      <c r="J203" s="3">
        <v>0.25</v>
      </c>
    </row>
    <row r="204" spans="1:10" s="1" customFormat="1" ht="11.25" x14ac:dyDescent="0.2">
      <c r="A204" s="3" t="s">
        <v>363</v>
      </c>
      <c r="B204" s="3">
        <v>1001718.81</v>
      </c>
      <c r="C204" s="3">
        <v>1618881.76</v>
      </c>
      <c r="D204" s="3">
        <v>103.89</v>
      </c>
      <c r="E204" s="3">
        <v>102.7868</v>
      </c>
      <c r="F204" s="3">
        <v>0.153</v>
      </c>
      <c r="G204" s="3">
        <v>8.5999999999999993E-2</v>
      </c>
      <c r="H204" s="3" t="s">
        <v>50</v>
      </c>
      <c r="I204" s="3">
        <v>0.25</v>
      </c>
      <c r="J204" s="3">
        <v>0.25</v>
      </c>
    </row>
    <row r="205" spans="1:10" s="1" customFormat="1" ht="11.25" x14ac:dyDescent="0.2">
      <c r="A205" s="3" t="s">
        <v>356</v>
      </c>
      <c r="B205" s="3">
        <v>1001688.84</v>
      </c>
      <c r="C205" s="3">
        <v>1618982.93</v>
      </c>
      <c r="D205" s="3">
        <v>103.64</v>
      </c>
      <c r="E205" s="3">
        <v>102.1086</v>
      </c>
      <c r="F205" s="3">
        <v>6.4000000000000001E-2</v>
      </c>
      <c r="G205" s="3">
        <v>3.5999999999999997E-2</v>
      </c>
      <c r="H205" s="3" t="s">
        <v>50</v>
      </c>
      <c r="I205" s="3">
        <v>0.25</v>
      </c>
      <c r="J205" s="3">
        <v>0.25</v>
      </c>
    </row>
    <row r="206" spans="1:10" s="1" customFormat="1" ht="11.25" x14ac:dyDescent="0.2">
      <c r="A206" s="3" t="s">
        <v>346</v>
      </c>
      <c r="B206" s="3">
        <v>1001657.68</v>
      </c>
      <c r="C206" s="3">
        <v>1618957.1</v>
      </c>
      <c r="D206" s="3">
        <v>103.51</v>
      </c>
      <c r="E206" s="3">
        <v>101.87347</v>
      </c>
      <c r="F206" s="3">
        <v>6.4000000000000001E-2</v>
      </c>
      <c r="G206" s="3">
        <v>3.5999999999999997E-2</v>
      </c>
      <c r="H206" s="3" t="s">
        <v>50</v>
      </c>
      <c r="I206" s="3">
        <v>0.25</v>
      </c>
      <c r="J206" s="3">
        <v>0.25</v>
      </c>
    </row>
    <row r="207" spans="1:10" s="1" customFormat="1" ht="11.25" x14ac:dyDescent="0.2">
      <c r="A207" s="3" t="s">
        <v>344</v>
      </c>
      <c r="B207" s="3">
        <v>1001625.98</v>
      </c>
      <c r="C207" s="3">
        <v>1618932.08</v>
      </c>
      <c r="D207" s="3">
        <v>103.36</v>
      </c>
      <c r="E207" s="3">
        <v>101.67305</v>
      </c>
      <c r="F207" s="3">
        <v>0.155</v>
      </c>
      <c r="G207" s="3">
        <v>8.6999999999999994E-2</v>
      </c>
      <c r="H207" s="3" t="s">
        <v>50</v>
      </c>
      <c r="I207" s="3">
        <v>0.25</v>
      </c>
      <c r="J207" s="3">
        <v>0.25</v>
      </c>
    </row>
    <row r="208" spans="1:10" s="1" customFormat="1" ht="11.25" x14ac:dyDescent="0.2">
      <c r="A208" s="3" t="s">
        <v>348</v>
      </c>
      <c r="B208" s="3">
        <v>1001961.47</v>
      </c>
      <c r="C208" s="3">
        <v>1618071.78</v>
      </c>
      <c r="D208" s="3">
        <v>103.79</v>
      </c>
      <c r="E208" s="3">
        <v>102.68680000000001</v>
      </c>
      <c r="F208" s="3">
        <v>0.189</v>
      </c>
      <c r="G208" s="3">
        <v>0.106</v>
      </c>
      <c r="H208" s="3" t="s">
        <v>50</v>
      </c>
      <c r="I208" s="3">
        <v>0.25</v>
      </c>
      <c r="J208" s="3">
        <v>0.25</v>
      </c>
    </row>
    <row r="209" spans="1:10" s="1" customFormat="1" ht="11.25" x14ac:dyDescent="0.2">
      <c r="A209" s="3" t="s">
        <v>353</v>
      </c>
      <c r="B209" s="3">
        <v>1001863</v>
      </c>
      <c r="C209" s="3">
        <v>1618997.8</v>
      </c>
      <c r="D209" s="3">
        <v>104.96</v>
      </c>
      <c r="E209" s="3">
        <v>103.5568</v>
      </c>
      <c r="F209" s="3">
        <v>3.5000000000000003E-2</v>
      </c>
      <c r="G209" s="3">
        <v>0.02</v>
      </c>
      <c r="H209" s="3" t="s">
        <v>50</v>
      </c>
      <c r="I209" s="3">
        <v>0.25</v>
      </c>
      <c r="J209" s="3">
        <v>0.25</v>
      </c>
    </row>
    <row r="210" spans="1:10" s="1" customFormat="1" ht="11.25" x14ac:dyDescent="0.2">
      <c r="A210" s="3" t="s">
        <v>350</v>
      </c>
      <c r="B210" s="3">
        <v>1001844.66</v>
      </c>
      <c r="C210" s="3">
        <v>1618983.84</v>
      </c>
      <c r="D210" s="3">
        <v>104.9</v>
      </c>
      <c r="E210" s="3">
        <v>103.4053</v>
      </c>
      <c r="F210" s="3">
        <v>6.4000000000000001E-2</v>
      </c>
      <c r="G210" s="3">
        <v>3.5999999999999997E-2</v>
      </c>
      <c r="H210" s="3" t="s">
        <v>50</v>
      </c>
      <c r="I210" s="3">
        <v>0.25</v>
      </c>
      <c r="J210" s="3">
        <v>0.25</v>
      </c>
    </row>
    <row r="211" spans="1:10" s="1" customFormat="1" ht="11.25" x14ac:dyDescent="0.2">
      <c r="A211" s="3" t="s">
        <v>365</v>
      </c>
      <c r="B211" s="3">
        <v>1001796.14</v>
      </c>
      <c r="C211" s="3">
        <v>1618160.47</v>
      </c>
      <c r="D211" s="3">
        <v>103.58</v>
      </c>
      <c r="E211" s="3">
        <v>102.4768</v>
      </c>
      <c r="F211" s="3">
        <v>0.107</v>
      </c>
      <c r="G211" s="3">
        <v>0.06</v>
      </c>
      <c r="H211" s="3" t="s">
        <v>50</v>
      </c>
      <c r="I211" s="3">
        <v>0.25</v>
      </c>
      <c r="J211" s="3">
        <v>0.25</v>
      </c>
    </row>
    <row r="212" spans="1:10" s="1" customFormat="1" ht="11.25" x14ac:dyDescent="0.2">
      <c r="A212" s="3" t="s">
        <v>351</v>
      </c>
      <c r="B212" s="3">
        <v>1001813.12</v>
      </c>
      <c r="C212" s="3">
        <v>1618958.13</v>
      </c>
      <c r="D212" s="3">
        <v>104.45</v>
      </c>
      <c r="E212" s="3">
        <v>103.0168</v>
      </c>
      <c r="F212" s="3">
        <v>6.3E-2</v>
      </c>
      <c r="G212" s="3">
        <v>3.5000000000000003E-2</v>
      </c>
      <c r="H212" s="3" t="s">
        <v>50</v>
      </c>
      <c r="I212" s="3">
        <v>0.25</v>
      </c>
      <c r="J212" s="3">
        <v>0.25</v>
      </c>
    </row>
    <row r="213" spans="1:10" s="1" customFormat="1" ht="11.25" x14ac:dyDescent="0.2">
      <c r="A213" s="3" t="s">
        <v>377</v>
      </c>
      <c r="B213" s="3">
        <v>1001782.17</v>
      </c>
      <c r="C213" s="3">
        <v>1618932.62</v>
      </c>
      <c r="D213" s="3">
        <v>104.08</v>
      </c>
      <c r="E213" s="3">
        <v>102.6468</v>
      </c>
      <c r="F213" s="3">
        <v>6.4000000000000001E-2</v>
      </c>
      <c r="G213" s="3">
        <v>3.5999999999999997E-2</v>
      </c>
      <c r="H213" s="3" t="s">
        <v>50</v>
      </c>
      <c r="I213" s="3">
        <v>0.25</v>
      </c>
      <c r="J213" s="3">
        <v>0.25</v>
      </c>
    </row>
    <row r="214" spans="1:10" s="1" customFormat="1" ht="11.25" x14ac:dyDescent="0.2">
      <c r="A214" s="3" t="s">
        <v>380</v>
      </c>
      <c r="B214" s="3">
        <v>1001619.58</v>
      </c>
      <c r="C214" s="3">
        <v>1618616.76</v>
      </c>
      <c r="D214" s="3">
        <v>103.23</v>
      </c>
      <c r="E214" s="3">
        <v>101.82680000000001</v>
      </c>
      <c r="F214" s="3">
        <v>0.16900000000000001</v>
      </c>
      <c r="G214" s="3">
        <v>9.5000000000000001E-2</v>
      </c>
      <c r="H214" s="3" t="s">
        <v>50</v>
      </c>
      <c r="I214" s="3">
        <v>0.25</v>
      </c>
      <c r="J214" s="3">
        <v>0.25</v>
      </c>
    </row>
    <row r="215" spans="1:10" s="1" customFormat="1" ht="11.25" x14ac:dyDescent="0.2">
      <c r="A215" s="3" t="s">
        <v>381</v>
      </c>
      <c r="B215" s="3">
        <v>1001523.65</v>
      </c>
      <c r="C215" s="3">
        <v>1618664.29</v>
      </c>
      <c r="D215" s="3">
        <v>102.95</v>
      </c>
      <c r="E215" s="3">
        <v>101.21899999999999</v>
      </c>
      <c r="F215" s="3">
        <v>0.159</v>
      </c>
      <c r="G215" s="3">
        <v>8.8999999999999996E-2</v>
      </c>
      <c r="H215" s="3" t="s">
        <v>50</v>
      </c>
      <c r="I215" s="3">
        <v>0.25</v>
      </c>
      <c r="J215" s="3">
        <v>0.25</v>
      </c>
    </row>
    <row r="216" spans="1:10" s="1" customFormat="1" ht="11.25" x14ac:dyDescent="0.2">
      <c r="A216" s="3" t="s">
        <v>383</v>
      </c>
      <c r="B216" s="3">
        <v>1001509.5</v>
      </c>
      <c r="C216" s="3">
        <v>1618423.52</v>
      </c>
      <c r="D216" s="3">
        <v>102.37</v>
      </c>
      <c r="E216" s="3">
        <v>100.96680000000001</v>
      </c>
      <c r="F216" s="3">
        <v>0.248</v>
      </c>
      <c r="G216" s="3">
        <v>0.13900000000000001</v>
      </c>
      <c r="H216" s="3" t="s">
        <v>50</v>
      </c>
      <c r="I216" s="3">
        <v>0.25</v>
      </c>
      <c r="J216" s="3">
        <v>0.25</v>
      </c>
    </row>
    <row r="217" spans="1:10" s="1" customFormat="1" ht="11.25" x14ac:dyDescent="0.2">
      <c r="A217" s="3" t="s">
        <v>369</v>
      </c>
      <c r="B217" s="3">
        <v>1001568.31</v>
      </c>
      <c r="C217" s="3">
        <v>1618526.92</v>
      </c>
      <c r="D217" s="3">
        <v>102.83</v>
      </c>
      <c r="E217" s="3">
        <v>101.4268</v>
      </c>
      <c r="F217" s="3">
        <v>0.16600000000000001</v>
      </c>
      <c r="G217" s="3">
        <v>9.2999999999999999E-2</v>
      </c>
      <c r="H217" s="3" t="s">
        <v>50</v>
      </c>
      <c r="I217" s="3">
        <v>0.25</v>
      </c>
      <c r="J217" s="3">
        <v>0.25</v>
      </c>
    </row>
    <row r="218" spans="1:10" s="1" customFormat="1" ht="11.25" x14ac:dyDescent="0.2">
      <c r="A218" s="3" t="s">
        <v>367</v>
      </c>
      <c r="B218" s="3">
        <v>1001474.86</v>
      </c>
      <c r="C218" s="3">
        <v>1618576.3</v>
      </c>
      <c r="D218" s="3">
        <v>102.7</v>
      </c>
      <c r="E218" s="3">
        <v>101.5968</v>
      </c>
      <c r="F218" s="3">
        <v>0.182</v>
      </c>
      <c r="G218" s="3">
        <v>0.10199999999999999</v>
      </c>
      <c r="H218" s="3" t="s">
        <v>50</v>
      </c>
      <c r="I218" s="3">
        <v>0.25</v>
      </c>
      <c r="J218" s="3">
        <v>0.25</v>
      </c>
    </row>
    <row r="219" spans="1:10" s="1" customFormat="1" ht="11.25" x14ac:dyDescent="0.2">
      <c r="A219" s="3" t="s">
        <v>371</v>
      </c>
      <c r="B219" s="3">
        <v>1001151.93</v>
      </c>
      <c r="C219" s="3">
        <v>1618897.81</v>
      </c>
      <c r="D219" s="3">
        <v>102.83</v>
      </c>
      <c r="E219" s="3">
        <v>102.044</v>
      </c>
      <c r="F219" s="3">
        <v>0.126</v>
      </c>
      <c r="G219" s="3">
        <v>7.0999999999999994E-2</v>
      </c>
      <c r="H219" s="3" t="s">
        <v>50</v>
      </c>
      <c r="I219" s="3">
        <v>0.25</v>
      </c>
      <c r="J219" s="3">
        <v>0.25</v>
      </c>
    </row>
    <row r="220" spans="1:10" s="1" customFormat="1" ht="11.25" x14ac:dyDescent="0.2">
      <c r="A220" s="3" t="s">
        <v>372</v>
      </c>
      <c r="B220" s="3">
        <v>1001189.5</v>
      </c>
      <c r="C220" s="3">
        <v>1618827.18</v>
      </c>
      <c r="D220" s="3">
        <v>102.81</v>
      </c>
      <c r="E220" s="3">
        <v>101.621</v>
      </c>
      <c r="F220" s="3">
        <v>0.126</v>
      </c>
      <c r="G220" s="3">
        <v>7.0999999999999994E-2</v>
      </c>
      <c r="H220" s="3" t="s">
        <v>50</v>
      </c>
      <c r="I220" s="3">
        <v>0.25</v>
      </c>
      <c r="J220" s="3">
        <v>0.25</v>
      </c>
    </row>
    <row r="221" spans="1:10" s="1" customFormat="1" ht="11.25" x14ac:dyDescent="0.2">
      <c r="A221" s="3" t="s">
        <v>374</v>
      </c>
      <c r="B221" s="3">
        <v>1001225.83</v>
      </c>
      <c r="C221" s="3">
        <v>1618755.76</v>
      </c>
      <c r="D221" s="3">
        <v>102.7</v>
      </c>
      <c r="E221" s="3">
        <v>101.2</v>
      </c>
      <c r="F221" s="3">
        <v>0.10299999999999999</v>
      </c>
      <c r="G221" s="3">
        <v>5.8000000000000003E-2</v>
      </c>
      <c r="H221" s="3" t="s">
        <v>50</v>
      </c>
      <c r="I221" s="3">
        <v>0.25</v>
      </c>
      <c r="J221" s="3">
        <v>0.25</v>
      </c>
    </row>
    <row r="222" spans="1:10" s="1" customFormat="1" ht="11.25" x14ac:dyDescent="0.2">
      <c r="A222" s="3" t="s">
        <v>245</v>
      </c>
      <c r="B222" s="3">
        <v>1001259.23</v>
      </c>
      <c r="C222" s="3">
        <v>1618698.98</v>
      </c>
      <c r="D222" s="3">
        <v>102.54</v>
      </c>
      <c r="E222" s="3">
        <v>100.85</v>
      </c>
      <c r="F222" s="3">
        <v>0.2</v>
      </c>
      <c r="G222" s="3">
        <v>0.112</v>
      </c>
      <c r="H222" s="3" t="s">
        <v>50</v>
      </c>
      <c r="I222" s="3">
        <v>0.25</v>
      </c>
      <c r="J222" s="3">
        <v>0.25</v>
      </c>
    </row>
    <row r="223" spans="1:10" s="1" customFormat="1" ht="11.25" x14ac:dyDescent="0.2">
      <c r="A223" s="3" t="s">
        <v>121</v>
      </c>
      <c r="B223" s="3">
        <v>1001523.45</v>
      </c>
      <c r="C223" s="3">
        <v>1618664.29</v>
      </c>
      <c r="D223" s="3">
        <v>102.95</v>
      </c>
      <c r="E223" s="3">
        <v>101.63200000000001</v>
      </c>
      <c r="F223" s="3">
        <v>0.16600000000000001</v>
      </c>
      <c r="G223" s="3">
        <v>9.2999999999999999E-2</v>
      </c>
      <c r="H223" s="3" t="s">
        <v>50</v>
      </c>
      <c r="I223" s="3">
        <v>0.25</v>
      </c>
      <c r="J223" s="3">
        <v>0.25</v>
      </c>
    </row>
    <row r="224" spans="1:10" s="1" customFormat="1" ht="11.25" x14ac:dyDescent="0.2">
      <c r="A224" s="3" t="s">
        <v>118</v>
      </c>
      <c r="B224" s="3">
        <v>1001433.16</v>
      </c>
      <c r="C224" s="3">
        <v>1618717.62</v>
      </c>
      <c r="D224" s="3">
        <v>102.74</v>
      </c>
      <c r="E224" s="3">
        <v>101.08</v>
      </c>
      <c r="F224" s="3">
        <v>0.16300000000000001</v>
      </c>
      <c r="G224" s="3">
        <v>9.1999999999999998E-2</v>
      </c>
      <c r="H224" s="3" t="s">
        <v>50</v>
      </c>
      <c r="I224" s="3">
        <v>0.25</v>
      </c>
      <c r="J224" s="3">
        <v>0.25</v>
      </c>
    </row>
    <row r="225" spans="1:10" s="1" customFormat="1" ht="11.25" x14ac:dyDescent="0.2">
      <c r="A225" s="3" t="s">
        <v>123</v>
      </c>
      <c r="B225" s="3">
        <v>1001259.2</v>
      </c>
      <c r="C225" s="3">
        <v>1618698.97</v>
      </c>
      <c r="D225" s="3">
        <v>102.54</v>
      </c>
      <c r="E225" s="3">
        <v>101.227</v>
      </c>
      <c r="F225" s="3">
        <v>0.20899999999999999</v>
      </c>
      <c r="G225" s="3">
        <v>0.11700000000000001</v>
      </c>
      <c r="H225" s="3" t="s">
        <v>50</v>
      </c>
      <c r="I225" s="3">
        <v>0.25</v>
      </c>
      <c r="J225" s="3">
        <v>0.25</v>
      </c>
    </row>
    <row r="226" spans="1:10" s="1" customFormat="1" ht="11.25" x14ac:dyDescent="0.2">
      <c r="A226" s="3" t="s">
        <v>119</v>
      </c>
      <c r="B226" s="3">
        <v>1001374.17</v>
      </c>
      <c r="C226" s="3">
        <v>1618632.84</v>
      </c>
      <c r="D226" s="3">
        <v>102.58</v>
      </c>
      <c r="E226" s="3">
        <v>100.53</v>
      </c>
      <c r="F226" s="3">
        <v>0.114</v>
      </c>
      <c r="G226" s="3">
        <v>6.4000000000000001E-2</v>
      </c>
      <c r="H226" s="3" t="s">
        <v>50</v>
      </c>
      <c r="I226" s="3">
        <v>0.25</v>
      </c>
      <c r="J226" s="3">
        <v>0.25</v>
      </c>
    </row>
    <row r="227" spans="1:10" s="1" customFormat="1" ht="11.25" x14ac:dyDescent="0.2">
      <c r="A227" s="3" t="s">
        <v>125</v>
      </c>
      <c r="B227" s="3">
        <v>1001317.77</v>
      </c>
      <c r="C227" s="3">
        <v>1618587.34</v>
      </c>
      <c r="D227" s="3">
        <v>102.85</v>
      </c>
      <c r="E227" s="3">
        <v>100.1835</v>
      </c>
      <c r="F227" s="3">
        <v>0.16200000000000001</v>
      </c>
      <c r="G227" s="3">
        <v>9.0999999999999998E-2</v>
      </c>
      <c r="H227" s="3" t="s">
        <v>50</v>
      </c>
      <c r="I227" s="3">
        <v>0.25</v>
      </c>
      <c r="J227" s="3">
        <v>0.25</v>
      </c>
    </row>
    <row r="228" spans="1:10" s="1" customFormat="1" ht="11.25" x14ac:dyDescent="0.2">
      <c r="A228" s="3" t="s">
        <v>110</v>
      </c>
      <c r="B228" s="3">
        <v>1001474.86</v>
      </c>
      <c r="C228" s="3">
        <v>1618576.3</v>
      </c>
      <c r="D228" s="3">
        <v>102.7</v>
      </c>
      <c r="E228" s="3">
        <v>100.6463</v>
      </c>
      <c r="F228" s="3">
        <v>4.9000000000000002E-2</v>
      </c>
      <c r="G228" s="3">
        <v>2.7E-2</v>
      </c>
      <c r="H228" s="3" t="s">
        <v>50</v>
      </c>
      <c r="I228" s="3">
        <v>0.25</v>
      </c>
      <c r="J228" s="3">
        <v>0.25</v>
      </c>
    </row>
    <row r="229" spans="1:10" s="1" customFormat="1" ht="11.25" x14ac:dyDescent="0.2">
      <c r="A229" s="3" t="s">
        <v>107</v>
      </c>
      <c r="B229" s="3">
        <v>1001454.95</v>
      </c>
      <c r="C229" s="3">
        <v>1618552.6</v>
      </c>
      <c r="D229" s="3">
        <v>102.66</v>
      </c>
      <c r="E229" s="3">
        <v>100.44889999999999</v>
      </c>
      <c r="F229" s="3">
        <v>3.6999999999999998E-2</v>
      </c>
      <c r="G229" s="3">
        <v>2.1000000000000001E-2</v>
      </c>
      <c r="H229" s="3" t="s">
        <v>50</v>
      </c>
      <c r="I229" s="3">
        <v>0.25</v>
      </c>
      <c r="J229" s="3">
        <v>0.25</v>
      </c>
    </row>
    <row r="230" spans="1:10" s="1" customFormat="1" ht="11.25" x14ac:dyDescent="0.2">
      <c r="A230" s="3" t="s">
        <v>108</v>
      </c>
      <c r="B230" s="3">
        <v>1001436.3</v>
      </c>
      <c r="C230" s="3">
        <v>1618538.51</v>
      </c>
      <c r="D230" s="3">
        <v>102.61</v>
      </c>
      <c r="E230" s="3">
        <v>100.292</v>
      </c>
      <c r="F230" s="3">
        <v>0.11799999999999999</v>
      </c>
      <c r="G230" s="3">
        <v>6.6000000000000003E-2</v>
      </c>
      <c r="H230" s="3" t="s">
        <v>50</v>
      </c>
      <c r="I230" s="3">
        <v>0.25</v>
      </c>
      <c r="J230" s="3">
        <v>0.25</v>
      </c>
    </row>
    <row r="231" spans="1:10" s="1" customFormat="1" ht="11.25" x14ac:dyDescent="0.2">
      <c r="A231" s="3" t="s">
        <v>112</v>
      </c>
      <c r="B231" s="3">
        <v>1001372.25</v>
      </c>
      <c r="C231" s="3">
        <v>1618499.36</v>
      </c>
      <c r="D231" s="3">
        <v>102.13</v>
      </c>
      <c r="E231" s="3">
        <v>99.887</v>
      </c>
      <c r="F231" s="3">
        <v>1.0999999999999999E-2</v>
      </c>
      <c r="G231" s="3">
        <v>6.0000000000000001E-3</v>
      </c>
      <c r="H231" s="3" t="s">
        <v>50</v>
      </c>
      <c r="I231" s="3">
        <v>0.25</v>
      </c>
      <c r="J231" s="3">
        <v>0.25</v>
      </c>
    </row>
    <row r="232" spans="1:10" s="1" customFormat="1" ht="11.25" x14ac:dyDescent="0.2">
      <c r="A232" s="3" t="s">
        <v>114</v>
      </c>
      <c r="B232" s="3">
        <v>1001366.05</v>
      </c>
      <c r="C232" s="3">
        <v>1618496.67</v>
      </c>
      <c r="D232" s="3">
        <v>102.11</v>
      </c>
      <c r="E232" s="3">
        <v>99.828000000000003</v>
      </c>
      <c r="F232" s="3">
        <v>0.154</v>
      </c>
      <c r="G232" s="3">
        <v>8.5999999999999993E-2</v>
      </c>
      <c r="H232" s="3" t="s">
        <v>50</v>
      </c>
      <c r="I232" s="3">
        <v>0.25</v>
      </c>
      <c r="J232" s="3">
        <v>0.25</v>
      </c>
    </row>
    <row r="233" spans="1:10" s="1" customFormat="1" ht="11.25" x14ac:dyDescent="0.2">
      <c r="A233" s="3" t="s">
        <v>128</v>
      </c>
      <c r="B233" s="3">
        <v>1002019.7</v>
      </c>
      <c r="C233" s="3">
        <v>1618157.03</v>
      </c>
      <c r="D233" s="3">
        <v>103.9</v>
      </c>
      <c r="E233" s="3">
        <v>102.7968</v>
      </c>
      <c r="F233" s="3">
        <v>0.17699999999999999</v>
      </c>
      <c r="G233" s="3">
        <v>9.9000000000000005E-2</v>
      </c>
      <c r="H233" s="3" t="s">
        <v>50</v>
      </c>
      <c r="I233" s="3">
        <v>0.25</v>
      </c>
      <c r="J233" s="3">
        <v>0.25</v>
      </c>
    </row>
    <row r="234" spans="1:10" s="1" customFormat="1" ht="11.25" x14ac:dyDescent="0.2">
      <c r="A234" s="3" t="s">
        <v>147</v>
      </c>
      <c r="B234" s="3">
        <v>1002147.26</v>
      </c>
      <c r="C234" s="3">
        <v>1618486</v>
      </c>
      <c r="D234" s="3">
        <v>104.4</v>
      </c>
      <c r="E234" s="3">
        <v>103.2968</v>
      </c>
      <c r="F234" s="3">
        <v>0.10100000000000001</v>
      </c>
      <c r="G234" s="3">
        <v>5.7000000000000002E-2</v>
      </c>
      <c r="H234" s="3" t="s">
        <v>50</v>
      </c>
      <c r="I234" s="3">
        <v>0.25</v>
      </c>
      <c r="J234" s="3">
        <v>0.25</v>
      </c>
    </row>
    <row r="235" spans="1:10" s="1" customFormat="1" ht="11.25" x14ac:dyDescent="0.2">
      <c r="A235" s="3" t="s">
        <v>144</v>
      </c>
      <c r="B235" s="3">
        <v>1002105.76</v>
      </c>
      <c r="C235" s="3">
        <v>1618437.33</v>
      </c>
      <c r="D235" s="3">
        <v>104.38</v>
      </c>
      <c r="E235" s="3">
        <v>102.9212</v>
      </c>
      <c r="F235" s="3">
        <v>0.114</v>
      </c>
      <c r="G235" s="3">
        <v>6.4000000000000001E-2</v>
      </c>
      <c r="H235" s="3" t="s">
        <v>50</v>
      </c>
      <c r="I235" s="3">
        <v>0.25</v>
      </c>
      <c r="J235" s="3">
        <v>0.25</v>
      </c>
    </row>
    <row r="236" spans="1:10" s="1" customFormat="1" ht="11.25" x14ac:dyDescent="0.2">
      <c r="A236" s="3" t="s">
        <v>149</v>
      </c>
      <c r="B236" s="3">
        <v>1001816.87</v>
      </c>
      <c r="C236" s="3">
        <v>1618260.37</v>
      </c>
      <c r="D236" s="3">
        <v>103.67</v>
      </c>
      <c r="E236" s="3">
        <v>102.5668</v>
      </c>
      <c r="F236" s="3">
        <v>0.182</v>
      </c>
      <c r="G236" s="3">
        <v>0.10199999999999999</v>
      </c>
      <c r="H236" s="3" t="s">
        <v>50</v>
      </c>
      <c r="I236" s="3">
        <v>0.25</v>
      </c>
      <c r="J236" s="3">
        <v>0.25</v>
      </c>
    </row>
    <row r="237" spans="1:10" s="1" customFormat="1" ht="11.25" x14ac:dyDescent="0.2">
      <c r="A237" s="3" t="s">
        <v>152</v>
      </c>
      <c r="B237" s="3">
        <v>1002079.69</v>
      </c>
      <c r="C237" s="3">
        <v>1618264.09</v>
      </c>
      <c r="D237" s="3">
        <v>104.12</v>
      </c>
      <c r="E237" s="3">
        <v>103.0168</v>
      </c>
      <c r="F237" s="3">
        <v>0.159</v>
      </c>
      <c r="G237" s="3">
        <v>8.8999999999999996E-2</v>
      </c>
      <c r="H237" s="3" t="s">
        <v>50</v>
      </c>
      <c r="I237" s="3">
        <v>0.25</v>
      </c>
      <c r="J237" s="3">
        <v>0.25</v>
      </c>
    </row>
    <row r="238" spans="1:10" s="1" customFormat="1" ht="11.25" x14ac:dyDescent="0.2">
      <c r="A238" s="3" t="s">
        <v>145</v>
      </c>
      <c r="B238" s="3">
        <v>1002060.36</v>
      </c>
      <c r="C238" s="3">
        <v>1618381</v>
      </c>
      <c r="D238" s="3">
        <v>104.22</v>
      </c>
      <c r="E238" s="3">
        <v>102.4997</v>
      </c>
      <c r="F238" s="3">
        <v>0.19500000000000001</v>
      </c>
      <c r="G238" s="3">
        <v>0.109</v>
      </c>
      <c r="H238" s="3" t="s">
        <v>50</v>
      </c>
      <c r="I238" s="3">
        <v>0.25</v>
      </c>
      <c r="J238" s="3">
        <v>0.25</v>
      </c>
    </row>
    <row r="239" spans="1:10" s="1" customFormat="1" ht="11.25" x14ac:dyDescent="0.2">
      <c r="A239" s="3" t="s">
        <v>133</v>
      </c>
      <c r="B239" s="3">
        <v>1001981.6</v>
      </c>
      <c r="C239" s="3">
        <v>1618285.78</v>
      </c>
      <c r="D239" s="3">
        <v>103.89</v>
      </c>
      <c r="E239" s="3">
        <v>101.8028</v>
      </c>
      <c r="F239" s="3">
        <v>0.157</v>
      </c>
      <c r="G239" s="3">
        <v>8.7999999999999995E-2</v>
      </c>
      <c r="H239" s="3" t="s">
        <v>50</v>
      </c>
      <c r="I239" s="3">
        <v>0.25</v>
      </c>
      <c r="J239" s="3">
        <v>0.25</v>
      </c>
    </row>
    <row r="240" spans="1:10" s="1" customFormat="1" ht="11.25" x14ac:dyDescent="0.2">
      <c r="A240" s="3" t="s">
        <v>129</v>
      </c>
      <c r="B240" s="3">
        <v>1001919.75</v>
      </c>
      <c r="C240" s="3">
        <v>1618208.03</v>
      </c>
      <c r="D240" s="3">
        <v>103.67</v>
      </c>
      <c r="E240" s="3">
        <v>101.252</v>
      </c>
      <c r="F240" s="3">
        <v>0.16300000000000001</v>
      </c>
      <c r="G240" s="3">
        <v>9.1999999999999998E-2</v>
      </c>
      <c r="H240" s="3" t="s">
        <v>50</v>
      </c>
      <c r="I240" s="3">
        <v>0.25</v>
      </c>
      <c r="J240" s="3">
        <v>0.25</v>
      </c>
    </row>
    <row r="241" spans="1:10" s="1" customFormat="1" ht="11.25" x14ac:dyDescent="0.2">
      <c r="A241" s="3" t="s">
        <v>135</v>
      </c>
      <c r="B241" s="3">
        <v>1001870.5</v>
      </c>
      <c r="C241" s="3">
        <v>1618515.24</v>
      </c>
      <c r="D241" s="3">
        <v>104.17</v>
      </c>
      <c r="E241" s="3">
        <v>102.7668</v>
      </c>
      <c r="F241" s="3">
        <v>0.17799999999999999</v>
      </c>
      <c r="G241" s="3">
        <v>0.1</v>
      </c>
      <c r="H241" s="3" t="s">
        <v>50</v>
      </c>
      <c r="I241" s="3">
        <v>0.25</v>
      </c>
      <c r="J241" s="3">
        <v>0.25</v>
      </c>
    </row>
    <row r="242" spans="1:10" s="1" customFormat="1" ht="11.25" x14ac:dyDescent="0.2">
      <c r="A242" s="3" t="s">
        <v>141</v>
      </c>
      <c r="B242" s="3">
        <v>1001887.73</v>
      </c>
      <c r="C242" s="3">
        <v>1617979.65</v>
      </c>
      <c r="D242" s="3">
        <v>103.65</v>
      </c>
      <c r="E242" s="3">
        <v>102.5468</v>
      </c>
      <c r="F242" s="3">
        <v>0.2</v>
      </c>
      <c r="G242" s="3">
        <v>0.112</v>
      </c>
      <c r="H242" s="3" t="s">
        <v>50</v>
      </c>
      <c r="I242" s="3">
        <v>0.25</v>
      </c>
      <c r="J242" s="3">
        <v>0.25</v>
      </c>
    </row>
    <row r="243" spans="1:10" s="1" customFormat="1" ht="11.25" x14ac:dyDescent="0.2">
      <c r="A243" s="3" t="s">
        <v>131</v>
      </c>
      <c r="B243" s="3">
        <v>1001855.05</v>
      </c>
      <c r="C243" s="3">
        <v>1618126.95</v>
      </c>
      <c r="D243" s="3">
        <v>103.43</v>
      </c>
      <c r="E243" s="3">
        <v>100.815</v>
      </c>
      <c r="F243" s="3">
        <v>9.6000000000000002E-2</v>
      </c>
      <c r="G243" s="3">
        <v>5.3999999999999999E-2</v>
      </c>
      <c r="H243" s="3" t="s">
        <v>50</v>
      </c>
      <c r="I243" s="3">
        <v>0.25</v>
      </c>
      <c r="J243" s="3">
        <v>0.25</v>
      </c>
    </row>
    <row r="244" spans="1:10" s="1" customFormat="1" ht="11.25" x14ac:dyDescent="0.2">
      <c r="A244" s="3" t="s">
        <v>720</v>
      </c>
      <c r="B244" s="3">
        <v>1001812.74</v>
      </c>
      <c r="C244" s="3">
        <v>1618083.14</v>
      </c>
      <c r="D244" s="3">
        <v>103.38</v>
      </c>
      <c r="E244" s="3">
        <v>100.61</v>
      </c>
      <c r="F244" s="3">
        <v>8.1000000000000003E-2</v>
      </c>
      <c r="G244" s="3">
        <v>4.5999999999999999E-2</v>
      </c>
      <c r="H244" s="3" t="s">
        <v>50</v>
      </c>
      <c r="I244" s="3">
        <v>0.25</v>
      </c>
      <c r="J244" s="3">
        <v>0.25</v>
      </c>
    </row>
    <row r="245" spans="1:10" s="1" customFormat="1" ht="11.25" x14ac:dyDescent="0.2">
      <c r="A245" s="3" t="s">
        <v>142</v>
      </c>
      <c r="B245" s="3">
        <v>1001778.95</v>
      </c>
      <c r="C245" s="3">
        <v>1618044.01</v>
      </c>
      <c r="D245" s="3">
        <v>103.43</v>
      </c>
      <c r="E245" s="3">
        <v>100.437</v>
      </c>
      <c r="F245" s="3">
        <v>9.9000000000000005E-2</v>
      </c>
      <c r="G245" s="3">
        <v>5.6000000000000001E-2</v>
      </c>
      <c r="H245" s="3" t="s">
        <v>50</v>
      </c>
      <c r="I245" s="3">
        <v>0.25</v>
      </c>
      <c r="J245" s="3">
        <v>0.25</v>
      </c>
    </row>
    <row r="246" spans="1:10" s="1" customFormat="1" ht="11.25" x14ac:dyDescent="0.2">
      <c r="A246" s="3" t="s">
        <v>138</v>
      </c>
      <c r="B246" s="3">
        <v>1001757.81</v>
      </c>
      <c r="C246" s="3">
        <v>1618182.61</v>
      </c>
      <c r="D246" s="3">
        <v>103.46</v>
      </c>
      <c r="E246" s="3">
        <v>102.35680000000001</v>
      </c>
      <c r="F246" s="3">
        <v>0.17299999999999999</v>
      </c>
      <c r="G246" s="3">
        <v>9.7000000000000003E-2</v>
      </c>
      <c r="H246" s="3" t="s">
        <v>50</v>
      </c>
      <c r="I246" s="3">
        <v>0.25</v>
      </c>
      <c r="J246" s="3">
        <v>0.25</v>
      </c>
    </row>
    <row r="247" spans="1:10" s="1" customFormat="1" ht="11.25" x14ac:dyDescent="0.2">
      <c r="A247" s="3" t="s">
        <v>72</v>
      </c>
      <c r="B247" s="3">
        <v>1001796.14</v>
      </c>
      <c r="C247" s="3">
        <v>1618160.47</v>
      </c>
      <c r="D247" s="3">
        <v>103.58</v>
      </c>
      <c r="E247" s="3">
        <v>102.1768</v>
      </c>
      <c r="F247" s="3">
        <v>0.11799999999999999</v>
      </c>
      <c r="G247" s="3">
        <v>6.6000000000000003E-2</v>
      </c>
      <c r="H247" s="3" t="s">
        <v>50</v>
      </c>
      <c r="I247" s="3">
        <v>0.25</v>
      </c>
      <c r="J247" s="3">
        <v>0.25</v>
      </c>
    </row>
    <row r="248" spans="1:10" s="1" customFormat="1" ht="11.25" x14ac:dyDescent="0.2">
      <c r="A248" s="3" t="s">
        <v>69</v>
      </c>
      <c r="B248" s="3">
        <v>1001752.39</v>
      </c>
      <c r="C248" s="3">
        <v>1618099.73</v>
      </c>
      <c r="D248" s="3">
        <v>103.62</v>
      </c>
      <c r="E248" s="3">
        <v>101.7418</v>
      </c>
      <c r="F248" s="3">
        <v>5.6000000000000001E-2</v>
      </c>
      <c r="G248" s="3">
        <v>3.1E-2</v>
      </c>
      <c r="H248" s="3" t="s">
        <v>50</v>
      </c>
      <c r="I248" s="3">
        <v>0.25</v>
      </c>
      <c r="J248" s="3">
        <v>0.25</v>
      </c>
    </row>
    <row r="249" spans="1:10" s="1" customFormat="1" ht="11.25" x14ac:dyDescent="0.2">
      <c r="A249" s="3" t="s">
        <v>70</v>
      </c>
      <c r="B249" s="3">
        <v>1001725.36</v>
      </c>
      <c r="C249" s="3">
        <v>1618076.85</v>
      </c>
      <c r="D249" s="3">
        <v>103.23</v>
      </c>
      <c r="E249" s="3">
        <v>100.24299999999999</v>
      </c>
      <c r="F249" s="3">
        <v>6.0999999999999999E-2</v>
      </c>
      <c r="G249" s="3">
        <v>3.4000000000000002E-2</v>
      </c>
      <c r="H249" s="3" t="s">
        <v>50</v>
      </c>
      <c r="I249" s="3">
        <v>0.25</v>
      </c>
      <c r="J249" s="3">
        <v>0.25</v>
      </c>
    </row>
    <row r="250" spans="1:10" s="1" customFormat="1" ht="11.25" x14ac:dyDescent="0.2">
      <c r="A250" s="3" t="s">
        <v>139</v>
      </c>
      <c r="B250" s="3">
        <v>1001691.55</v>
      </c>
      <c r="C250" s="3">
        <v>1618095.41</v>
      </c>
      <c r="D250" s="3">
        <v>103.12</v>
      </c>
      <c r="E250" s="3">
        <v>100.13200000000001</v>
      </c>
      <c r="F250" s="3">
        <v>0.14000000000000001</v>
      </c>
      <c r="G250" s="3">
        <v>7.8E-2</v>
      </c>
      <c r="H250" s="3" t="s">
        <v>50</v>
      </c>
      <c r="I250" s="3">
        <v>0.25</v>
      </c>
      <c r="J250" s="3">
        <v>0.25</v>
      </c>
    </row>
    <row r="251" spans="1:10" s="1" customFormat="1" ht="11.25" x14ac:dyDescent="0.2">
      <c r="A251" s="3" t="s">
        <v>74</v>
      </c>
      <c r="B251" s="3">
        <v>1001792.08</v>
      </c>
      <c r="C251" s="3">
        <v>1618417.43</v>
      </c>
      <c r="D251" s="3">
        <v>103.68</v>
      </c>
      <c r="E251" s="3">
        <v>102.27679999999999</v>
      </c>
      <c r="F251" s="3">
        <v>9.5000000000000001E-2</v>
      </c>
      <c r="G251" s="3">
        <v>5.2999999999999999E-2</v>
      </c>
      <c r="H251" s="3" t="s">
        <v>50</v>
      </c>
      <c r="I251" s="3">
        <v>0.25</v>
      </c>
      <c r="J251" s="3">
        <v>0.25</v>
      </c>
    </row>
    <row r="252" spans="1:10" s="1" customFormat="1" ht="11.25" x14ac:dyDescent="0.2">
      <c r="A252" s="3" t="s">
        <v>78</v>
      </c>
      <c r="B252" s="3">
        <v>1001870.5</v>
      </c>
      <c r="C252" s="3">
        <v>1618515.24</v>
      </c>
      <c r="D252" s="3">
        <v>104.17</v>
      </c>
      <c r="E252" s="3">
        <v>102.7668</v>
      </c>
      <c r="F252" s="3">
        <v>8.7999999999999995E-2</v>
      </c>
      <c r="G252" s="3">
        <v>4.9000000000000002E-2</v>
      </c>
      <c r="H252" s="3" t="s">
        <v>50</v>
      </c>
      <c r="I252" s="3">
        <v>0.25</v>
      </c>
      <c r="J252" s="3">
        <v>0.25</v>
      </c>
    </row>
    <row r="253" spans="1:10" s="1" customFormat="1" ht="11.25" x14ac:dyDescent="0.2">
      <c r="A253" s="3" t="s">
        <v>76</v>
      </c>
      <c r="B253" s="3">
        <v>1001914.62</v>
      </c>
      <c r="C253" s="3">
        <v>1618481.68</v>
      </c>
      <c r="D253" s="3">
        <v>104.06</v>
      </c>
      <c r="E253" s="3">
        <v>102.4371</v>
      </c>
      <c r="F253" s="3">
        <v>0.22800000000000001</v>
      </c>
      <c r="G253" s="3">
        <v>0.128</v>
      </c>
      <c r="H253" s="3" t="s">
        <v>50</v>
      </c>
      <c r="I253" s="3">
        <v>0.25</v>
      </c>
      <c r="J253" s="3">
        <v>0.25</v>
      </c>
    </row>
    <row r="254" spans="1:10" s="1" customFormat="1" ht="11.25" x14ac:dyDescent="0.2">
      <c r="A254" s="3" t="s">
        <v>59</v>
      </c>
      <c r="B254" s="3">
        <v>1001827.05</v>
      </c>
      <c r="C254" s="3">
        <v>1618366.72</v>
      </c>
      <c r="D254" s="3">
        <v>103.63</v>
      </c>
      <c r="E254" s="3">
        <v>101.6268</v>
      </c>
      <c r="F254" s="3">
        <v>9.5000000000000001E-2</v>
      </c>
      <c r="G254" s="3">
        <v>5.2999999999999999E-2</v>
      </c>
      <c r="H254" s="3" t="s">
        <v>50</v>
      </c>
      <c r="I254" s="3">
        <v>0.25</v>
      </c>
      <c r="J254" s="3">
        <v>0.25</v>
      </c>
    </row>
    <row r="255" spans="1:10" s="1" customFormat="1" ht="11.25" x14ac:dyDescent="0.2">
      <c r="A255" s="3" t="s">
        <v>56</v>
      </c>
      <c r="B255" s="3">
        <v>1002073.96</v>
      </c>
      <c r="C255" s="3">
        <v>1618606.55</v>
      </c>
      <c r="D255" s="3">
        <v>104.33</v>
      </c>
      <c r="E255" s="3">
        <v>103.2268</v>
      </c>
      <c r="F255" s="3">
        <v>0.14599999999999999</v>
      </c>
      <c r="G255" s="3">
        <v>8.2000000000000003E-2</v>
      </c>
      <c r="H255" s="3" t="s">
        <v>50</v>
      </c>
      <c r="I255" s="3">
        <v>0.25</v>
      </c>
      <c r="J255" s="3">
        <v>0.25</v>
      </c>
    </row>
    <row r="256" spans="1:10" s="1" customFormat="1" ht="11.25" x14ac:dyDescent="0.2">
      <c r="A256" s="3" t="s">
        <v>62</v>
      </c>
      <c r="B256" s="3">
        <v>1001601.87</v>
      </c>
      <c r="C256" s="3">
        <v>1617981.14</v>
      </c>
      <c r="D256" s="3">
        <v>102.97</v>
      </c>
      <c r="E256" s="3">
        <v>101.8668</v>
      </c>
      <c r="F256" s="3">
        <v>0.09</v>
      </c>
      <c r="G256" s="3">
        <v>0.05</v>
      </c>
      <c r="H256" s="3" t="s">
        <v>50</v>
      </c>
      <c r="I256" s="3">
        <v>0.25</v>
      </c>
      <c r="J256" s="3">
        <v>0.25</v>
      </c>
    </row>
    <row r="257" spans="1:10" s="1" customFormat="1" ht="11.25" x14ac:dyDescent="0.2">
      <c r="A257" s="3" t="s">
        <v>67</v>
      </c>
      <c r="B257" s="3">
        <v>1001716.8</v>
      </c>
      <c r="C257" s="3">
        <v>1617962.09</v>
      </c>
      <c r="D257" s="3">
        <v>103.25</v>
      </c>
      <c r="E257" s="3">
        <v>102.1468</v>
      </c>
      <c r="F257" s="3">
        <v>0.16</v>
      </c>
      <c r="G257" s="3">
        <v>0.09</v>
      </c>
      <c r="H257" s="3" t="s">
        <v>50</v>
      </c>
      <c r="I257" s="3">
        <v>0.25</v>
      </c>
      <c r="J257" s="3">
        <v>0.25</v>
      </c>
    </row>
    <row r="258" spans="1:10" s="1" customFormat="1" ht="11.25" x14ac:dyDescent="0.2">
      <c r="A258" s="3" t="s">
        <v>63</v>
      </c>
      <c r="B258" s="3">
        <v>1001637.43</v>
      </c>
      <c r="C258" s="3">
        <v>1618025.4</v>
      </c>
      <c r="D258" s="3">
        <v>102.8</v>
      </c>
      <c r="E258" s="3">
        <v>99.750259999999997</v>
      </c>
      <c r="F258" s="3">
        <v>8.4000000000000005E-2</v>
      </c>
      <c r="G258" s="3">
        <v>4.7E-2</v>
      </c>
      <c r="H258" s="3" t="s">
        <v>50</v>
      </c>
      <c r="I258" s="3">
        <v>0.25</v>
      </c>
      <c r="J258" s="3">
        <v>0.25</v>
      </c>
    </row>
    <row r="259" spans="1:10" s="1" customFormat="1" ht="11.25" x14ac:dyDescent="0.2">
      <c r="A259" s="3" t="s">
        <v>65</v>
      </c>
      <c r="B259" s="3">
        <v>1001932.13</v>
      </c>
      <c r="C259" s="3">
        <v>1618595.58</v>
      </c>
      <c r="D259" s="3">
        <v>104.31</v>
      </c>
      <c r="E259" s="3">
        <v>103.2068</v>
      </c>
      <c r="F259" s="3">
        <v>0.17299999999999999</v>
      </c>
      <c r="G259" s="3">
        <v>9.7000000000000003E-2</v>
      </c>
      <c r="H259" s="3" t="s">
        <v>50</v>
      </c>
      <c r="I259" s="3">
        <v>0.25</v>
      </c>
      <c r="J259" s="3">
        <v>0.25</v>
      </c>
    </row>
    <row r="260" spans="1:10" s="1" customFormat="1" ht="11.25" x14ac:dyDescent="0.2">
      <c r="A260" s="3" t="s">
        <v>80</v>
      </c>
      <c r="B260" s="3">
        <v>1002177.07</v>
      </c>
      <c r="C260" s="3">
        <v>1618580.97</v>
      </c>
      <c r="D260" s="3">
        <v>104.45</v>
      </c>
      <c r="E260" s="3">
        <v>103.0468</v>
      </c>
      <c r="F260" s="3">
        <v>0.13200000000000001</v>
      </c>
      <c r="G260" s="3">
        <v>7.3999999999999996E-2</v>
      </c>
      <c r="H260" s="3" t="s">
        <v>50</v>
      </c>
      <c r="I260" s="3">
        <v>0.25</v>
      </c>
      <c r="J260" s="3">
        <v>0.25</v>
      </c>
    </row>
    <row r="261" spans="1:10" s="1" customFormat="1" ht="11.25" x14ac:dyDescent="0.2">
      <c r="A261" s="3" t="s">
        <v>97</v>
      </c>
      <c r="B261" s="3">
        <v>1002122.22</v>
      </c>
      <c r="C261" s="3">
        <v>1618676.16</v>
      </c>
      <c r="D261" s="3">
        <v>104.57</v>
      </c>
      <c r="E261" s="3">
        <v>103.46680000000001</v>
      </c>
      <c r="F261" s="3">
        <v>0.124</v>
      </c>
      <c r="G261" s="3">
        <v>7.0000000000000007E-2</v>
      </c>
      <c r="H261" s="3" t="s">
        <v>50</v>
      </c>
      <c r="I261" s="3">
        <v>0.25</v>
      </c>
      <c r="J261" s="3">
        <v>0.25</v>
      </c>
    </row>
    <row r="262" spans="1:10" s="1" customFormat="1" ht="11.25" x14ac:dyDescent="0.2">
      <c r="A262" s="3" t="s">
        <v>81</v>
      </c>
      <c r="B262" s="3">
        <v>1002095.31</v>
      </c>
      <c r="C262" s="3">
        <v>1618602.66</v>
      </c>
      <c r="D262" s="3">
        <v>104.18</v>
      </c>
      <c r="E262" s="3">
        <v>102.5659</v>
      </c>
      <c r="F262" s="3">
        <v>3.4000000000000002E-2</v>
      </c>
      <c r="G262" s="3">
        <v>1.9E-2</v>
      </c>
      <c r="H262" s="3" t="s">
        <v>50</v>
      </c>
      <c r="I262" s="3">
        <v>0.25</v>
      </c>
      <c r="J262" s="3">
        <v>0.25</v>
      </c>
    </row>
    <row r="263" spans="1:10" s="1" customFormat="1" ht="11.25" x14ac:dyDescent="0.2">
      <c r="A263" s="3" t="s">
        <v>99</v>
      </c>
      <c r="B263" s="3">
        <v>1001853.13</v>
      </c>
      <c r="C263" s="3">
        <v>1618675.02</v>
      </c>
      <c r="D263" s="3">
        <v>104.53</v>
      </c>
      <c r="E263" s="3">
        <v>103.4268</v>
      </c>
      <c r="F263" s="3">
        <v>0.182</v>
      </c>
      <c r="G263" s="3">
        <v>0.10199999999999999</v>
      </c>
      <c r="H263" s="3" t="s">
        <v>50</v>
      </c>
      <c r="I263" s="3">
        <v>0.25</v>
      </c>
      <c r="J263" s="3">
        <v>0.25</v>
      </c>
    </row>
    <row r="264" spans="1:10" s="1" customFormat="1" ht="11.25" x14ac:dyDescent="0.2">
      <c r="A264" s="3" t="s">
        <v>104</v>
      </c>
      <c r="B264" s="3">
        <v>1001686.37</v>
      </c>
      <c r="C264" s="3">
        <v>1618459.87</v>
      </c>
      <c r="D264" s="3">
        <v>103.43</v>
      </c>
      <c r="E264" s="3">
        <v>102.32680000000001</v>
      </c>
      <c r="F264" s="3">
        <v>0.21099999999999999</v>
      </c>
      <c r="G264" s="3">
        <v>0.11899999999999999</v>
      </c>
      <c r="H264" s="3" t="s">
        <v>50</v>
      </c>
      <c r="I264" s="3">
        <v>0.25</v>
      </c>
      <c r="J264" s="3">
        <v>0.25</v>
      </c>
    </row>
    <row r="265" spans="1:10" s="1" customFormat="1" ht="11.25" x14ac:dyDescent="0.2">
      <c r="A265" s="3" t="s">
        <v>102</v>
      </c>
      <c r="B265" s="3">
        <v>1001750.93</v>
      </c>
      <c r="C265" s="3">
        <v>1618906.82</v>
      </c>
      <c r="D265" s="3">
        <v>103.94</v>
      </c>
      <c r="E265" s="3">
        <v>102.3981</v>
      </c>
      <c r="F265" s="3">
        <v>6.4000000000000001E-2</v>
      </c>
      <c r="G265" s="3">
        <v>3.5999999999999997E-2</v>
      </c>
      <c r="H265" s="3" t="s">
        <v>50</v>
      </c>
      <c r="I265" s="3">
        <v>0.25</v>
      </c>
      <c r="J265" s="3">
        <v>0.25</v>
      </c>
    </row>
    <row r="266" spans="1:10" s="1" customFormat="1" ht="11.25" x14ac:dyDescent="0.2">
      <c r="A266" s="3" t="s">
        <v>86</v>
      </c>
      <c r="B266" s="3">
        <v>1001718.81</v>
      </c>
      <c r="C266" s="3">
        <v>1618881.76</v>
      </c>
      <c r="D266" s="3">
        <v>103.89</v>
      </c>
      <c r="E266" s="3">
        <v>102.1494</v>
      </c>
      <c r="F266" s="3">
        <v>6.5000000000000002E-2</v>
      </c>
      <c r="G266" s="3">
        <v>3.5999999999999997E-2</v>
      </c>
      <c r="H266" s="3" t="s">
        <v>50</v>
      </c>
      <c r="I266" s="3">
        <v>0.25</v>
      </c>
      <c r="J266" s="3">
        <v>0.25</v>
      </c>
    </row>
    <row r="267" spans="1:10" s="1" customFormat="1" ht="11.25" x14ac:dyDescent="0.2">
      <c r="A267" s="3" t="s">
        <v>87</v>
      </c>
      <c r="B267" s="3">
        <v>1001687.41</v>
      </c>
      <c r="C267" s="3">
        <v>1618855.51</v>
      </c>
      <c r="D267" s="3">
        <v>103.83</v>
      </c>
      <c r="E267" s="3">
        <v>101.22257999999999</v>
      </c>
      <c r="F267" s="3">
        <v>0.14000000000000001</v>
      </c>
      <c r="G267" s="3">
        <v>7.8E-2</v>
      </c>
      <c r="H267" s="3" t="s">
        <v>50</v>
      </c>
      <c r="I267" s="3">
        <v>0.25</v>
      </c>
      <c r="J267" s="3">
        <v>0.25</v>
      </c>
    </row>
    <row r="268" spans="1:10" s="1" customFormat="1" ht="11.25" x14ac:dyDescent="0.2">
      <c r="A268" s="3" t="s">
        <v>712</v>
      </c>
      <c r="B268" s="3">
        <v>1001742.5</v>
      </c>
      <c r="C268" s="3">
        <v>1618785.99</v>
      </c>
      <c r="D268" s="3">
        <v>104.75</v>
      </c>
      <c r="E268" s="3">
        <v>100.92140000000001</v>
      </c>
      <c r="F268" s="3">
        <v>9.0999999999999998E-2</v>
      </c>
      <c r="G268" s="3">
        <v>5.0999999999999997E-2</v>
      </c>
      <c r="H268" s="3" t="s">
        <v>50</v>
      </c>
      <c r="I268" s="3">
        <v>0.25</v>
      </c>
      <c r="J268" s="3">
        <v>0.25</v>
      </c>
    </row>
    <row r="269" spans="1:10" s="1" customFormat="1" ht="11.25" x14ac:dyDescent="0.2">
      <c r="A269" s="3" t="s">
        <v>724</v>
      </c>
      <c r="B269" s="3">
        <v>1001779.76</v>
      </c>
      <c r="C269" s="3">
        <v>1618741.5</v>
      </c>
      <c r="D269" s="3">
        <v>104.48</v>
      </c>
      <c r="E269" s="3">
        <v>100.72102</v>
      </c>
      <c r="F269" s="3">
        <v>0.156</v>
      </c>
      <c r="G269" s="3">
        <v>8.7999999999999995E-2</v>
      </c>
      <c r="H269" s="3" t="s">
        <v>50</v>
      </c>
      <c r="I269" s="3">
        <v>0.25</v>
      </c>
      <c r="J269" s="3">
        <v>0.25</v>
      </c>
    </row>
    <row r="270" spans="1:10" s="1" customFormat="1" ht="11.25" x14ac:dyDescent="0.2">
      <c r="A270" s="3" t="s">
        <v>83</v>
      </c>
      <c r="B270" s="3">
        <v>1001853.13</v>
      </c>
      <c r="C270" s="3">
        <v>1618675.02</v>
      </c>
      <c r="D270" s="3">
        <v>104.53</v>
      </c>
      <c r="E270" s="3">
        <v>103.4268</v>
      </c>
      <c r="F270" s="3">
        <v>2.1000000000000001E-2</v>
      </c>
      <c r="G270" s="3">
        <v>1.2E-2</v>
      </c>
      <c r="H270" s="3" t="s">
        <v>50</v>
      </c>
      <c r="I270" s="3">
        <v>0.25</v>
      </c>
      <c r="J270" s="3">
        <v>0.25</v>
      </c>
    </row>
    <row r="271" spans="1:10" s="1" customFormat="1" ht="11.25" x14ac:dyDescent="0.2">
      <c r="A271" s="3" t="s">
        <v>84</v>
      </c>
      <c r="B271" s="3">
        <v>1001843.76</v>
      </c>
      <c r="C271" s="3">
        <v>1618666.03</v>
      </c>
      <c r="D271" s="3">
        <v>104.3</v>
      </c>
      <c r="E271" s="3">
        <v>100.41</v>
      </c>
      <c r="F271" s="3">
        <v>0.17799999999999999</v>
      </c>
      <c r="G271" s="3">
        <v>0.1</v>
      </c>
      <c r="H271" s="3" t="s">
        <v>50</v>
      </c>
      <c r="I271" s="3">
        <v>0.25</v>
      </c>
      <c r="J271" s="3">
        <v>0.25</v>
      </c>
    </row>
    <row r="272" spans="1:10" s="1" customFormat="1" ht="11.25" x14ac:dyDescent="0.2">
      <c r="A272" s="3" t="s">
        <v>89</v>
      </c>
      <c r="B272" s="3">
        <v>1001914.62</v>
      </c>
      <c r="C272" s="3">
        <v>1618481.68</v>
      </c>
      <c r="D272" s="3">
        <v>104.06</v>
      </c>
      <c r="E272" s="3">
        <v>102.9568</v>
      </c>
      <c r="F272" s="3">
        <v>0.09</v>
      </c>
      <c r="G272" s="3">
        <v>0.05</v>
      </c>
      <c r="H272" s="3" t="s">
        <v>50</v>
      </c>
      <c r="I272" s="3">
        <v>0.25</v>
      </c>
      <c r="J272" s="3">
        <v>0.25</v>
      </c>
    </row>
    <row r="273" spans="1:10" s="1" customFormat="1" ht="11.25" x14ac:dyDescent="0.2">
      <c r="A273" s="3" t="s">
        <v>57</v>
      </c>
      <c r="B273" s="3">
        <v>1002020.51</v>
      </c>
      <c r="C273" s="3">
        <v>1618530.98</v>
      </c>
      <c r="D273" s="3">
        <v>103.98</v>
      </c>
      <c r="E273" s="3">
        <v>102.58</v>
      </c>
      <c r="F273" s="3">
        <v>0.161</v>
      </c>
      <c r="G273" s="3">
        <v>0.09</v>
      </c>
      <c r="H273" s="3" t="s">
        <v>50</v>
      </c>
      <c r="I273" s="3">
        <v>0.25</v>
      </c>
      <c r="J273" s="3">
        <v>0.25</v>
      </c>
    </row>
    <row r="274" spans="1:10" s="1" customFormat="1" ht="11.25" x14ac:dyDescent="0.2">
      <c r="A274" s="3" t="s">
        <v>92</v>
      </c>
      <c r="B274" s="3">
        <v>1002060.36</v>
      </c>
      <c r="C274" s="3">
        <v>1618381</v>
      </c>
      <c r="D274" s="3">
        <v>104.22</v>
      </c>
      <c r="E274" s="3">
        <v>103.1168</v>
      </c>
      <c r="F274" s="3">
        <v>0.189</v>
      </c>
      <c r="G274" s="3">
        <v>0.106</v>
      </c>
      <c r="H274" s="3" t="s">
        <v>50</v>
      </c>
      <c r="I274" s="3">
        <v>0.25</v>
      </c>
      <c r="J274" s="3">
        <v>0.25</v>
      </c>
    </row>
    <row r="275" spans="1:10" s="1" customFormat="1" ht="11.25" x14ac:dyDescent="0.2">
      <c r="A275" s="3" t="s">
        <v>90</v>
      </c>
      <c r="B275" s="3">
        <v>1001960.69</v>
      </c>
      <c r="C275" s="3">
        <v>1618448.25</v>
      </c>
      <c r="D275" s="3">
        <v>104.2</v>
      </c>
      <c r="E275" s="3">
        <v>101.9992</v>
      </c>
      <c r="F275" s="3">
        <v>0.26300000000000001</v>
      </c>
      <c r="G275" s="3">
        <v>0.14799999999999999</v>
      </c>
      <c r="H275" s="3" t="s">
        <v>50</v>
      </c>
      <c r="I275" s="3">
        <v>0.25</v>
      </c>
      <c r="J275" s="3">
        <v>0.25</v>
      </c>
    </row>
    <row r="276" spans="1:10" s="1" customFormat="1" ht="11.25" x14ac:dyDescent="0.2">
      <c r="A276" s="3" t="s">
        <v>212</v>
      </c>
      <c r="B276" s="3">
        <v>1001981.6</v>
      </c>
      <c r="C276" s="3">
        <v>1618285.78</v>
      </c>
      <c r="D276" s="3">
        <v>103.89</v>
      </c>
      <c r="E276" s="3">
        <v>102.7868</v>
      </c>
      <c r="F276" s="3">
        <v>0.2</v>
      </c>
      <c r="G276" s="3">
        <v>0.112</v>
      </c>
      <c r="H276" s="3" t="s">
        <v>50</v>
      </c>
      <c r="I276" s="3">
        <v>0.25</v>
      </c>
      <c r="J276" s="3">
        <v>0.25</v>
      </c>
    </row>
    <row r="277" spans="1:10" s="1" customFormat="1" ht="11.25" x14ac:dyDescent="0.2">
      <c r="A277" s="3" t="s">
        <v>60</v>
      </c>
      <c r="B277" s="3">
        <v>1001858.86</v>
      </c>
      <c r="C277" s="3">
        <v>1618316.05</v>
      </c>
      <c r="D277" s="3">
        <v>103.43</v>
      </c>
      <c r="E277" s="3">
        <v>101.23609999999999</v>
      </c>
      <c r="F277" s="3">
        <v>0.11</v>
      </c>
      <c r="G277" s="3">
        <v>6.2E-2</v>
      </c>
      <c r="H277" s="3" t="s">
        <v>50</v>
      </c>
      <c r="I277" s="3">
        <v>0.25</v>
      </c>
      <c r="J277" s="3">
        <v>0.25</v>
      </c>
    </row>
    <row r="278" spans="1:10" s="1" customFormat="1" ht="11.25" x14ac:dyDescent="0.2">
      <c r="A278" s="3" t="s">
        <v>214</v>
      </c>
      <c r="B278" s="3">
        <v>1002155.56</v>
      </c>
      <c r="C278" s="3">
        <v>1618969.24</v>
      </c>
      <c r="D278" s="3">
        <v>105.21</v>
      </c>
      <c r="E278" s="3">
        <v>104.10680000000001</v>
      </c>
      <c r="F278" s="3">
        <v>0.113</v>
      </c>
      <c r="G278" s="3">
        <v>6.3E-2</v>
      </c>
      <c r="H278" s="3" t="s">
        <v>50</v>
      </c>
      <c r="I278" s="3">
        <v>0.25</v>
      </c>
      <c r="J278" s="3">
        <v>0.25</v>
      </c>
    </row>
    <row r="279" spans="1:10" s="1" customFormat="1" ht="11.25" x14ac:dyDescent="0.2">
      <c r="A279" s="3" t="s">
        <v>218</v>
      </c>
      <c r="B279" s="3">
        <v>1002201.64</v>
      </c>
      <c r="C279" s="3">
        <v>1618880.49</v>
      </c>
      <c r="D279" s="3">
        <v>105.01</v>
      </c>
      <c r="E279" s="3">
        <v>103.60680000000001</v>
      </c>
      <c r="F279" s="3">
        <v>0.11700000000000001</v>
      </c>
      <c r="G279" s="3">
        <v>6.6000000000000003E-2</v>
      </c>
      <c r="H279" s="3" t="s">
        <v>50</v>
      </c>
      <c r="I279" s="3">
        <v>0.25</v>
      </c>
      <c r="J279" s="3">
        <v>0.25</v>
      </c>
    </row>
    <row r="280" spans="1:10" s="1" customFormat="1" ht="11.25" x14ac:dyDescent="0.2">
      <c r="A280" s="3" t="s">
        <v>215</v>
      </c>
      <c r="B280" s="3">
        <v>1002130.6</v>
      </c>
      <c r="C280" s="3">
        <v>1618902.05</v>
      </c>
      <c r="D280" s="3">
        <v>104.98</v>
      </c>
      <c r="E280" s="3">
        <v>103.1772</v>
      </c>
      <c r="F280" s="3">
        <v>0.11799999999999999</v>
      </c>
      <c r="G280" s="3">
        <v>6.6000000000000003E-2</v>
      </c>
      <c r="H280" s="3" t="s">
        <v>50</v>
      </c>
      <c r="I280" s="3">
        <v>0.25</v>
      </c>
      <c r="J280" s="3">
        <v>0.25</v>
      </c>
    </row>
    <row r="281" spans="1:10" s="1" customFormat="1" ht="11.25" x14ac:dyDescent="0.2">
      <c r="A281" s="3" t="s">
        <v>203</v>
      </c>
      <c r="B281" s="3">
        <v>1002175.05</v>
      </c>
      <c r="C281" s="3">
        <v>1618811.48</v>
      </c>
      <c r="D281" s="3">
        <v>104.96</v>
      </c>
      <c r="E281" s="3">
        <v>103.85680000000001</v>
      </c>
      <c r="F281" s="3">
        <v>0.11799999999999999</v>
      </c>
      <c r="G281" s="3">
        <v>6.6000000000000003E-2</v>
      </c>
      <c r="H281" s="3" t="s">
        <v>50</v>
      </c>
      <c r="I281" s="3">
        <v>0.25</v>
      </c>
      <c r="J281" s="3">
        <v>0.25</v>
      </c>
    </row>
    <row r="282" spans="1:10" s="1" customFormat="1" ht="11.25" x14ac:dyDescent="0.2">
      <c r="A282" s="3" t="s">
        <v>200</v>
      </c>
      <c r="B282" s="3">
        <v>1002034.59</v>
      </c>
      <c r="C282" s="3">
        <v>1618851.51</v>
      </c>
      <c r="D282" s="3">
        <v>104.72</v>
      </c>
      <c r="E282" s="3">
        <v>103.3168</v>
      </c>
      <c r="F282" s="3">
        <v>0.113</v>
      </c>
      <c r="G282" s="3">
        <v>6.3E-2</v>
      </c>
      <c r="H282" s="3" t="s">
        <v>50</v>
      </c>
      <c r="I282" s="3">
        <v>0.25</v>
      </c>
      <c r="J282" s="3">
        <v>0.25</v>
      </c>
    </row>
    <row r="283" spans="1:10" s="1" customFormat="1" ht="11.25" x14ac:dyDescent="0.2">
      <c r="A283" s="3" t="s">
        <v>201</v>
      </c>
      <c r="B283" s="3">
        <v>1002103.56</v>
      </c>
      <c r="C283" s="3">
        <v>1618832.7</v>
      </c>
      <c r="D283" s="3">
        <v>104.54</v>
      </c>
      <c r="E283" s="3">
        <v>102.7449</v>
      </c>
      <c r="F283" s="3">
        <v>0.11</v>
      </c>
      <c r="G283" s="3">
        <v>6.2E-2</v>
      </c>
      <c r="H283" s="3" t="s">
        <v>50</v>
      </c>
      <c r="I283" s="3">
        <v>0.25</v>
      </c>
      <c r="J283" s="3">
        <v>0.25</v>
      </c>
    </row>
    <row r="284" spans="1:10" s="1" customFormat="1" ht="11.25" x14ac:dyDescent="0.2">
      <c r="A284" s="3" t="s">
        <v>209</v>
      </c>
      <c r="B284" s="3">
        <v>1002148.14</v>
      </c>
      <c r="C284" s="3">
        <v>1618743.76</v>
      </c>
      <c r="D284" s="3">
        <v>104.82</v>
      </c>
      <c r="E284" s="3">
        <v>103.71680000000001</v>
      </c>
      <c r="F284" s="3">
        <v>0.112</v>
      </c>
      <c r="G284" s="3">
        <v>6.3E-2</v>
      </c>
      <c r="H284" s="3" t="s">
        <v>50</v>
      </c>
      <c r="I284" s="3">
        <v>0.25</v>
      </c>
      <c r="J284" s="3">
        <v>0.25</v>
      </c>
    </row>
    <row r="285" spans="1:10" s="1" customFormat="1" ht="11.25" x14ac:dyDescent="0.2">
      <c r="A285" s="3" t="s">
        <v>205</v>
      </c>
      <c r="B285" s="3">
        <v>1002080.8</v>
      </c>
      <c r="C285" s="3">
        <v>1618767.03</v>
      </c>
      <c r="D285" s="3">
        <v>104.56</v>
      </c>
      <c r="E285" s="3">
        <v>102.3396</v>
      </c>
      <c r="F285" s="3">
        <v>8.9999999999999993E-3</v>
      </c>
      <c r="G285" s="3">
        <v>5.0000000000000001E-3</v>
      </c>
      <c r="H285" s="3" t="s">
        <v>50</v>
      </c>
      <c r="I285" s="3">
        <v>0.25</v>
      </c>
      <c r="J285" s="3">
        <v>0.25</v>
      </c>
    </row>
    <row r="286" spans="1:10" s="1" customFormat="1" ht="11.25" x14ac:dyDescent="0.2">
      <c r="A286" s="3" t="s">
        <v>207</v>
      </c>
      <c r="B286" s="3">
        <v>1002079</v>
      </c>
      <c r="C286" s="3">
        <v>1618761.74</v>
      </c>
      <c r="D286" s="3">
        <v>104.56</v>
      </c>
      <c r="E286" s="3">
        <v>100.20350000000001</v>
      </c>
      <c r="F286" s="3">
        <v>0.11</v>
      </c>
      <c r="G286" s="3">
        <v>6.2E-2</v>
      </c>
      <c r="H286" s="3" t="s">
        <v>50</v>
      </c>
      <c r="I286" s="3">
        <v>0.25</v>
      </c>
      <c r="J286" s="3">
        <v>0.25</v>
      </c>
    </row>
    <row r="287" spans="1:10" s="1" customFormat="1" ht="11.25" x14ac:dyDescent="0.2">
      <c r="A287" s="3" t="s">
        <v>220</v>
      </c>
      <c r="B287" s="3">
        <v>1002122.22</v>
      </c>
      <c r="C287" s="3">
        <v>1618676.16</v>
      </c>
      <c r="D287" s="3">
        <v>104.57</v>
      </c>
      <c r="E287" s="3">
        <v>103.46680000000001</v>
      </c>
      <c r="F287" s="3">
        <v>0.113</v>
      </c>
      <c r="G287" s="3">
        <v>6.3E-2</v>
      </c>
      <c r="H287" s="3" t="s">
        <v>50</v>
      </c>
      <c r="I287" s="3">
        <v>0.25</v>
      </c>
      <c r="J287" s="3">
        <v>0.25</v>
      </c>
    </row>
    <row r="288" spans="1:10" s="1" customFormat="1" ht="11.25" x14ac:dyDescent="0.2">
      <c r="A288" s="3" t="s">
        <v>95</v>
      </c>
      <c r="B288" s="3">
        <v>1002074.37</v>
      </c>
      <c r="C288" s="3">
        <v>1618607.71</v>
      </c>
      <c r="D288" s="3">
        <v>104.33</v>
      </c>
      <c r="E288" s="3">
        <v>102.4198</v>
      </c>
      <c r="F288" s="3">
        <v>7.9000000000000001E-2</v>
      </c>
      <c r="G288" s="3">
        <v>4.3999999999999997E-2</v>
      </c>
      <c r="H288" s="3" t="s">
        <v>50</v>
      </c>
      <c r="I288" s="3">
        <v>0.25</v>
      </c>
      <c r="J288" s="3">
        <v>0.25</v>
      </c>
    </row>
    <row r="289" spans="1:10" s="1" customFormat="1" ht="11.25" x14ac:dyDescent="0.2">
      <c r="A289" s="3" t="s">
        <v>221</v>
      </c>
      <c r="B289" s="3">
        <v>1002053.89</v>
      </c>
      <c r="C289" s="3">
        <v>1618696.52</v>
      </c>
      <c r="D289" s="3">
        <v>104.06</v>
      </c>
      <c r="E289" s="3">
        <v>100.093</v>
      </c>
      <c r="F289" s="3">
        <v>0.126</v>
      </c>
      <c r="G289" s="3">
        <v>7.0999999999999994E-2</v>
      </c>
      <c r="H289" s="3" t="s">
        <v>50</v>
      </c>
      <c r="I289" s="3">
        <v>0.25</v>
      </c>
      <c r="J289" s="3">
        <v>0.25</v>
      </c>
    </row>
    <row r="290" spans="1:10" s="1" customFormat="1" ht="11.25" x14ac:dyDescent="0.2">
      <c r="A290" s="3" t="s">
        <v>237</v>
      </c>
      <c r="B290" s="3">
        <v>1002026.32</v>
      </c>
      <c r="C290" s="3">
        <v>1618621.34</v>
      </c>
      <c r="D290" s="3">
        <v>104.12</v>
      </c>
      <c r="E290" s="3">
        <v>99.9666</v>
      </c>
      <c r="F290" s="3">
        <v>0.104</v>
      </c>
      <c r="G290" s="3">
        <v>5.8000000000000003E-2</v>
      </c>
      <c r="H290" s="3" t="s">
        <v>50</v>
      </c>
      <c r="I290" s="3">
        <v>0.25</v>
      </c>
      <c r="J290" s="3">
        <v>0.25</v>
      </c>
    </row>
    <row r="291" spans="1:10" s="1" customFormat="1" ht="11.25" x14ac:dyDescent="0.2">
      <c r="A291" s="3" t="s">
        <v>100</v>
      </c>
      <c r="B291" s="3">
        <v>1001962.8</v>
      </c>
      <c r="C291" s="3">
        <v>1618639.49</v>
      </c>
      <c r="D291" s="3">
        <v>104.28</v>
      </c>
      <c r="E291" s="3">
        <v>99.864000000000004</v>
      </c>
      <c r="F291" s="3">
        <v>8.4000000000000005E-2</v>
      </c>
      <c r="G291" s="3">
        <v>4.7E-2</v>
      </c>
      <c r="H291" s="3" t="s">
        <v>50</v>
      </c>
      <c r="I291" s="3">
        <v>0.25</v>
      </c>
      <c r="J291" s="3">
        <v>0.25</v>
      </c>
    </row>
    <row r="292" spans="1:10" s="1" customFormat="1" ht="11.25" x14ac:dyDescent="0.2">
      <c r="A292" s="3" t="s">
        <v>733</v>
      </c>
      <c r="B292" s="3">
        <v>1001932.16</v>
      </c>
      <c r="C292" s="3">
        <v>1618595.62</v>
      </c>
      <c r="D292" s="3">
        <v>104.31</v>
      </c>
      <c r="E292" s="3">
        <v>99.782600000000002</v>
      </c>
      <c r="F292" s="3">
        <v>0.16</v>
      </c>
      <c r="G292" s="3">
        <v>0.09</v>
      </c>
      <c r="H292" s="3" t="s">
        <v>50</v>
      </c>
      <c r="I292" s="3">
        <v>0.25</v>
      </c>
      <c r="J292" s="3">
        <v>0.25</v>
      </c>
    </row>
    <row r="293" spans="1:10" s="1" customFormat="1" ht="11.25" x14ac:dyDescent="0.2">
      <c r="A293" s="3" t="s">
        <v>786</v>
      </c>
      <c r="B293" s="3">
        <v>1001870.5</v>
      </c>
      <c r="C293" s="3">
        <v>1618515.44</v>
      </c>
      <c r="D293" s="3">
        <v>104.17</v>
      </c>
      <c r="E293" s="3">
        <v>99.646000000000001</v>
      </c>
      <c r="F293" s="3">
        <v>0.19800000000000001</v>
      </c>
      <c r="G293" s="3">
        <v>0.111</v>
      </c>
      <c r="H293" s="3" t="s">
        <v>50</v>
      </c>
      <c r="I293" s="3">
        <v>0.25</v>
      </c>
      <c r="J293" s="3">
        <v>0.25</v>
      </c>
    </row>
    <row r="294" spans="1:10" s="1" customFormat="1" ht="11.25" x14ac:dyDescent="0.2">
      <c r="A294" s="3" t="s">
        <v>790</v>
      </c>
      <c r="B294" s="3">
        <v>1001791.83</v>
      </c>
      <c r="C294" s="3">
        <v>1618417.31</v>
      </c>
      <c r="D294" s="3">
        <v>103.68</v>
      </c>
      <c r="E294" s="3">
        <v>99.477999999999994</v>
      </c>
      <c r="F294" s="3">
        <v>0.185</v>
      </c>
      <c r="G294" s="3">
        <v>0.104</v>
      </c>
      <c r="H294" s="3" t="s">
        <v>50</v>
      </c>
      <c r="I294" s="3">
        <v>0.25</v>
      </c>
      <c r="J294" s="3">
        <v>0.25</v>
      </c>
    </row>
    <row r="295" spans="1:10" s="1" customFormat="1" ht="11.25" x14ac:dyDescent="0.2">
      <c r="A295" s="3" t="s">
        <v>235</v>
      </c>
      <c r="B295" s="3">
        <v>1001843.76</v>
      </c>
      <c r="C295" s="3">
        <v>1618666.03</v>
      </c>
      <c r="D295" s="3">
        <v>104.3</v>
      </c>
      <c r="E295" s="3">
        <v>103.1968</v>
      </c>
      <c r="F295" s="3">
        <v>0.16200000000000001</v>
      </c>
      <c r="G295" s="3">
        <v>9.0999999999999998E-2</v>
      </c>
      <c r="H295" s="3" t="s">
        <v>50</v>
      </c>
      <c r="I295" s="3">
        <v>0.25</v>
      </c>
      <c r="J295" s="3">
        <v>0.25</v>
      </c>
    </row>
    <row r="296" spans="1:10" s="1" customFormat="1" ht="11.25" x14ac:dyDescent="0.2">
      <c r="A296" s="3" t="s">
        <v>136</v>
      </c>
      <c r="B296" s="3">
        <v>1001780.85</v>
      </c>
      <c r="C296" s="3">
        <v>1618584.19</v>
      </c>
      <c r="D296" s="3">
        <v>103.95</v>
      </c>
      <c r="E296" s="3">
        <v>102.1266</v>
      </c>
      <c r="F296" s="3">
        <v>0.13900000000000001</v>
      </c>
      <c r="G296" s="3">
        <v>7.8E-2</v>
      </c>
      <c r="H296" s="3" t="s">
        <v>50</v>
      </c>
      <c r="I296" s="3">
        <v>0.25</v>
      </c>
      <c r="J296" s="3">
        <v>0.25</v>
      </c>
    </row>
    <row r="297" spans="1:10" s="1" customFormat="1" ht="11.25" x14ac:dyDescent="0.2">
      <c r="A297" s="3" t="s">
        <v>239</v>
      </c>
      <c r="B297" s="3">
        <v>1001725.93</v>
      </c>
      <c r="C297" s="3">
        <v>1618511.28</v>
      </c>
      <c r="D297" s="3">
        <v>103.58</v>
      </c>
      <c r="E297" s="3">
        <v>99.323999999999998</v>
      </c>
      <c r="F297" s="3">
        <v>0.107</v>
      </c>
      <c r="G297" s="3">
        <v>0.06</v>
      </c>
      <c r="H297" s="3" t="s">
        <v>50</v>
      </c>
      <c r="I297" s="3">
        <v>0.25</v>
      </c>
      <c r="J297" s="3">
        <v>0.25</v>
      </c>
    </row>
    <row r="298" spans="1:10" s="1" customFormat="1" ht="11.25" x14ac:dyDescent="0.2">
      <c r="A298" s="3" t="s">
        <v>243</v>
      </c>
      <c r="B298" s="3">
        <v>1001377.68</v>
      </c>
      <c r="C298" s="3">
        <v>1618297.65</v>
      </c>
      <c r="D298" s="3">
        <v>101.92</v>
      </c>
      <c r="E298" s="3">
        <v>100.8168</v>
      </c>
      <c r="F298" s="3">
        <v>6.2E-2</v>
      </c>
      <c r="G298" s="3">
        <v>3.5000000000000003E-2</v>
      </c>
      <c r="H298" s="3" t="s">
        <v>50</v>
      </c>
      <c r="I298" s="3">
        <v>0.25</v>
      </c>
      <c r="J298" s="3">
        <v>0.25</v>
      </c>
    </row>
    <row r="299" spans="1:10" s="1" customFormat="1" ht="11.25" x14ac:dyDescent="0.2">
      <c r="A299" s="3" t="s">
        <v>241</v>
      </c>
      <c r="B299" s="3">
        <v>1001538.23</v>
      </c>
      <c r="C299" s="3">
        <v>1618091.83</v>
      </c>
      <c r="D299" s="3">
        <v>102.42</v>
      </c>
      <c r="E299" s="3">
        <v>101.1</v>
      </c>
      <c r="F299" s="3">
        <v>0.16600000000000001</v>
      </c>
      <c r="G299" s="3">
        <v>9.2999999999999999E-2</v>
      </c>
      <c r="H299" s="3" t="s">
        <v>50</v>
      </c>
      <c r="I299" s="3">
        <v>0.25</v>
      </c>
      <c r="J299" s="3">
        <v>0.25</v>
      </c>
    </row>
    <row r="300" spans="1:10" s="1" customFormat="1" ht="11.25" x14ac:dyDescent="0.2">
      <c r="A300" s="3" t="s">
        <v>226</v>
      </c>
      <c r="B300" s="3">
        <v>1001619.52</v>
      </c>
      <c r="C300" s="3">
        <v>1618366.35</v>
      </c>
      <c r="D300" s="3">
        <v>102.92</v>
      </c>
      <c r="E300" s="3">
        <v>101.5168</v>
      </c>
      <c r="F300" s="3">
        <v>0.193</v>
      </c>
      <c r="G300" s="3">
        <v>0.108</v>
      </c>
      <c r="H300" s="3" t="s">
        <v>50</v>
      </c>
      <c r="I300" s="3">
        <v>0.25</v>
      </c>
      <c r="J300" s="3">
        <v>0.25</v>
      </c>
    </row>
    <row r="301" spans="1:10" s="1" customFormat="1" ht="11.25" x14ac:dyDescent="0.2">
      <c r="A301" s="3" t="s">
        <v>223</v>
      </c>
      <c r="B301" s="3">
        <v>1001487.2</v>
      </c>
      <c r="C301" s="3">
        <v>1618193.54</v>
      </c>
      <c r="D301" s="3">
        <v>102.33</v>
      </c>
      <c r="E301" s="3">
        <v>101.2268</v>
      </c>
      <c r="F301" s="3">
        <v>6.0999999999999999E-2</v>
      </c>
      <c r="G301" s="3">
        <v>3.4000000000000002E-2</v>
      </c>
      <c r="H301" s="3" t="s">
        <v>50</v>
      </c>
      <c r="I301" s="3">
        <v>0.25</v>
      </c>
      <c r="J301" s="3">
        <v>0.25</v>
      </c>
    </row>
    <row r="302" spans="1:10" s="1" customFormat="1" ht="11.25" x14ac:dyDescent="0.2">
      <c r="A302" s="3" t="s">
        <v>228</v>
      </c>
      <c r="B302" s="3">
        <v>1001563.42</v>
      </c>
      <c r="C302" s="3">
        <v>1618288.84</v>
      </c>
      <c r="D302" s="3">
        <v>102.94</v>
      </c>
      <c r="E302" s="3">
        <v>101.8368</v>
      </c>
      <c r="F302" s="3">
        <v>0.19</v>
      </c>
      <c r="G302" s="3">
        <v>0.107</v>
      </c>
      <c r="H302" s="3" t="s">
        <v>50</v>
      </c>
      <c r="I302" s="3">
        <v>0.25</v>
      </c>
      <c r="J302" s="3">
        <v>0.25</v>
      </c>
    </row>
    <row r="303" spans="1:10" s="1" customFormat="1" ht="11.25" x14ac:dyDescent="0.2">
      <c r="A303" s="3" t="s">
        <v>233</v>
      </c>
      <c r="B303" s="3">
        <v>1001816.87</v>
      </c>
      <c r="C303" s="3">
        <v>1618260.37</v>
      </c>
      <c r="D303" s="3">
        <v>103.67</v>
      </c>
      <c r="E303" s="3">
        <v>102.5668</v>
      </c>
      <c r="F303" s="3">
        <v>0.17799999999999999</v>
      </c>
      <c r="G303" s="3">
        <v>0.1</v>
      </c>
      <c r="H303" s="3" t="s">
        <v>50</v>
      </c>
      <c r="I303" s="3">
        <v>0.25</v>
      </c>
      <c r="J303" s="3">
        <v>0.25</v>
      </c>
    </row>
    <row r="304" spans="1:10" s="1" customFormat="1" ht="11.25" x14ac:dyDescent="0.2">
      <c r="A304" s="3" t="s">
        <v>792</v>
      </c>
      <c r="B304" s="3">
        <v>1001686.37</v>
      </c>
      <c r="C304" s="3">
        <v>1618459.87</v>
      </c>
      <c r="D304" s="3">
        <v>103.43</v>
      </c>
      <c r="E304" s="3">
        <v>99.236000000000004</v>
      </c>
      <c r="F304" s="3">
        <v>0.18099999999999999</v>
      </c>
      <c r="G304" s="3">
        <v>0.10199999999999999</v>
      </c>
      <c r="H304" s="3" t="s">
        <v>50</v>
      </c>
      <c r="I304" s="3">
        <v>0.25</v>
      </c>
      <c r="J304" s="3">
        <v>0.25</v>
      </c>
    </row>
    <row r="305" spans="1:10" s="1" customFormat="1" ht="11.25" x14ac:dyDescent="0.2">
      <c r="A305" s="3" t="s">
        <v>230</v>
      </c>
      <c r="B305" s="3">
        <v>1001657.18</v>
      </c>
      <c r="C305" s="3">
        <v>1618238.6</v>
      </c>
      <c r="D305" s="3">
        <v>103.22</v>
      </c>
      <c r="E305" s="3">
        <v>102.1168</v>
      </c>
      <c r="F305" s="3">
        <v>0.16800000000000001</v>
      </c>
      <c r="G305" s="3">
        <v>9.4E-2</v>
      </c>
      <c r="H305" s="3" t="s">
        <v>50</v>
      </c>
      <c r="I305" s="3">
        <v>0.25</v>
      </c>
      <c r="J305" s="3">
        <v>0.25</v>
      </c>
    </row>
    <row r="306" spans="1:10" s="1" customFormat="1" ht="11.25" x14ac:dyDescent="0.2">
      <c r="A306" s="3" t="s">
        <v>171</v>
      </c>
      <c r="B306" s="3">
        <v>1001657.44</v>
      </c>
      <c r="C306" s="3">
        <v>1618238.4</v>
      </c>
      <c r="D306" s="3">
        <v>103.22</v>
      </c>
      <c r="E306" s="3">
        <v>101.8168</v>
      </c>
      <c r="F306" s="3">
        <v>0.151</v>
      </c>
      <c r="G306" s="3">
        <v>8.5000000000000006E-2</v>
      </c>
      <c r="H306" s="3" t="s">
        <v>50</v>
      </c>
      <c r="I306" s="3">
        <v>0.25</v>
      </c>
      <c r="J306" s="3">
        <v>0.25</v>
      </c>
    </row>
    <row r="307" spans="1:10" s="1" customFormat="1" ht="11.25" x14ac:dyDescent="0.2">
      <c r="A307" s="3" t="s">
        <v>168</v>
      </c>
      <c r="B307" s="3">
        <v>1001717.15</v>
      </c>
      <c r="C307" s="3">
        <v>1618313.53</v>
      </c>
      <c r="D307" s="3">
        <v>103.13</v>
      </c>
      <c r="E307" s="3">
        <v>101.2684</v>
      </c>
      <c r="F307" s="3">
        <v>0.17499999999999999</v>
      </c>
      <c r="G307" s="3">
        <v>9.8000000000000004E-2</v>
      </c>
      <c r="H307" s="3" t="s">
        <v>50</v>
      </c>
      <c r="I307" s="3">
        <v>0.25</v>
      </c>
      <c r="J307" s="3">
        <v>0.25</v>
      </c>
    </row>
    <row r="308" spans="1:10" s="1" customFormat="1" ht="11.25" x14ac:dyDescent="0.2">
      <c r="A308" s="3" t="s">
        <v>169</v>
      </c>
      <c r="B308" s="3">
        <v>1001619.56</v>
      </c>
      <c r="C308" s="3">
        <v>1618366.33</v>
      </c>
      <c r="D308" s="3">
        <v>102.92</v>
      </c>
      <c r="E308" s="3">
        <v>99.087000000000003</v>
      </c>
      <c r="F308" s="3">
        <v>0.151</v>
      </c>
      <c r="G308" s="3">
        <v>8.5000000000000006E-2</v>
      </c>
      <c r="H308" s="3" t="s">
        <v>50</v>
      </c>
      <c r="I308" s="3">
        <v>0.25</v>
      </c>
      <c r="J308" s="3">
        <v>0.25</v>
      </c>
    </row>
    <row r="309" spans="1:10" s="1" customFormat="1" ht="11.25" x14ac:dyDescent="0.2">
      <c r="A309" s="3" t="s">
        <v>231</v>
      </c>
      <c r="B309" s="3">
        <v>1001563.29</v>
      </c>
      <c r="C309" s="3">
        <v>1618288.71</v>
      </c>
      <c r="D309" s="3">
        <v>102.94</v>
      </c>
      <c r="E309" s="3">
        <v>98.965000000000003</v>
      </c>
      <c r="F309" s="3">
        <v>0.13300000000000001</v>
      </c>
      <c r="G309" s="3">
        <v>7.3999999999999996E-2</v>
      </c>
      <c r="H309" s="3" t="s">
        <v>50</v>
      </c>
      <c r="I309" s="3">
        <v>0.25</v>
      </c>
      <c r="J309" s="3">
        <v>0.25</v>
      </c>
    </row>
    <row r="310" spans="1:10" s="1" customFormat="1" ht="11.25" x14ac:dyDescent="0.2">
      <c r="A310" s="3" t="s">
        <v>173</v>
      </c>
      <c r="B310" s="3">
        <v>1001714.91</v>
      </c>
      <c r="C310" s="3">
        <v>1618520.72</v>
      </c>
      <c r="D310" s="3">
        <v>103.58</v>
      </c>
      <c r="E310" s="3">
        <v>102.1768</v>
      </c>
      <c r="F310" s="3">
        <v>0.151</v>
      </c>
      <c r="G310" s="3">
        <v>8.5000000000000006E-2</v>
      </c>
      <c r="H310" s="3" t="s">
        <v>50</v>
      </c>
      <c r="I310" s="3">
        <v>0.25</v>
      </c>
      <c r="J310" s="3">
        <v>0.25</v>
      </c>
    </row>
    <row r="311" spans="1:10" s="1" customFormat="1" ht="11.25" x14ac:dyDescent="0.2">
      <c r="A311" s="3" t="s">
        <v>174</v>
      </c>
      <c r="B311" s="3">
        <v>1001666.57</v>
      </c>
      <c r="C311" s="3">
        <v>1618591.16</v>
      </c>
      <c r="D311" s="3">
        <v>103.37</v>
      </c>
      <c r="E311" s="3">
        <v>101.6311</v>
      </c>
      <c r="F311" s="3">
        <v>8.4000000000000005E-2</v>
      </c>
      <c r="G311" s="3">
        <v>4.7E-2</v>
      </c>
      <c r="H311" s="3" t="s">
        <v>50</v>
      </c>
      <c r="I311" s="3">
        <v>0.25</v>
      </c>
      <c r="J311" s="3">
        <v>0.25</v>
      </c>
    </row>
    <row r="312" spans="1:10" s="1" customFormat="1" ht="11.25" x14ac:dyDescent="0.2">
      <c r="A312" s="3" t="s">
        <v>176</v>
      </c>
      <c r="B312" s="3">
        <v>1001619.58</v>
      </c>
      <c r="C312" s="3">
        <v>1618616.76</v>
      </c>
      <c r="D312" s="3">
        <v>103.23</v>
      </c>
      <c r="E312" s="3">
        <v>101.3122</v>
      </c>
      <c r="F312" s="3">
        <v>0.16300000000000001</v>
      </c>
      <c r="G312" s="3">
        <v>9.1999999999999998E-2</v>
      </c>
      <c r="H312" s="3" t="s">
        <v>50</v>
      </c>
      <c r="I312" s="3">
        <v>0.25</v>
      </c>
      <c r="J312" s="3">
        <v>0.25</v>
      </c>
    </row>
    <row r="313" spans="1:10" s="1" customFormat="1" ht="11.25" x14ac:dyDescent="0.2">
      <c r="A313" s="3" t="s">
        <v>158</v>
      </c>
      <c r="B313" s="3">
        <v>1001817.07</v>
      </c>
      <c r="C313" s="3">
        <v>1618260.37</v>
      </c>
      <c r="D313" s="3">
        <v>103.67</v>
      </c>
      <c r="E313" s="3">
        <v>100.97573</v>
      </c>
      <c r="F313" s="3">
        <v>0.155</v>
      </c>
      <c r="G313" s="3">
        <v>8.6999999999999994E-2</v>
      </c>
      <c r="H313" s="3" t="s">
        <v>50</v>
      </c>
      <c r="I313" s="3">
        <v>0.25</v>
      </c>
      <c r="J313" s="3">
        <v>0.25</v>
      </c>
    </row>
    <row r="314" spans="1:10" s="1" customFormat="1" ht="11.25" x14ac:dyDescent="0.2">
      <c r="A314" s="3" t="s">
        <v>155</v>
      </c>
      <c r="B314" s="3">
        <v>1001796.14</v>
      </c>
      <c r="C314" s="3">
        <v>1618160.47</v>
      </c>
      <c r="D314" s="3">
        <v>103.58</v>
      </c>
      <c r="E314" s="3">
        <v>102.4768</v>
      </c>
      <c r="F314" s="3">
        <v>6.9000000000000006E-2</v>
      </c>
      <c r="G314" s="3">
        <v>3.9E-2</v>
      </c>
      <c r="H314" s="3" t="s">
        <v>50</v>
      </c>
      <c r="I314" s="3">
        <v>0.25</v>
      </c>
      <c r="J314" s="3">
        <v>0.25</v>
      </c>
    </row>
    <row r="315" spans="1:10" s="1" customFormat="1" ht="11.25" x14ac:dyDescent="0.2">
      <c r="A315" s="3" t="s">
        <v>156</v>
      </c>
      <c r="B315" s="3">
        <v>1001757.81</v>
      </c>
      <c r="C315" s="3">
        <v>1618182.41</v>
      </c>
      <c r="D315" s="3">
        <v>103.46</v>
      </c>
      <c r="E315" s="3">
        <v>100.67829999999999</v>
      </c>
      <c r="F315" s="3">
        <v>0.18099999999999999</v>
      </c>
      <c r="G315" s="3">
        <v>0.10199999999999999</v>
      </c>
      <c r="H315" s="3" t="s">
        <v>50</v>
      </c>
      <c r="I315" s="3">
        <v>0.25</v>
      </c>
      <c r="J315" s="3">
        <v>0.25</v>
      </c>
    </row>
    <row r="316" spans="1:10" s="1" customFormat="1" ht="11.25" x14ac:dyDescent="0.2">
      <c r="A316" s="3" t="s">
        <v>165</v>
      </c>
      <c r="B316" s="3">
        <v>1001594.54</v>
      </c>
      <c r="C316" s="3">
        <v>1618154.34</v>
      </c>
      <c r="D316" s="3">
        <v>102.87</v>
      </c>
      <c r="E316" s="3">
        <v>101.7668</v>
      </c>
      <c r="F316" s="3">
        <v>0.114</v>
      </c>
      <c r="G316" s="3">
        <v>6.4000000000000001E-2</v>
      </c>
      <c r="H316" s="3" t="s">
        <v>50</v>
      </c>
      <c r="I316" s="3">
        <v>0.25</v>
      </c>
      <c r="J316" s="3">
        <v>0.25</v>
      </c>
    </row>
    <row r="317" spans="1:10" s="1" customFormat="1" ht="11.25" x14ac:dyDescent="0.2">
      <c r="A317" s="3" t="s">
        <v>162</v>
      </c>
      <c r="B317" s="3">
        <v>1001411.07</v>
      </c>
      <c r="C317" s="3">
        <v>1618131.6</v>
      </c>
      <c r="D317" s="3">
        <v>101.97</v>
      </c>
      <c r="E317" s="3">
        <v>100.866</v>
      </c>
      <c r="F317" s="3">
        <v>0.14599999999999999</v>
      </c>
      <c r="G317" s="3">
        <v>8.2000000000000003E-2</v>
      </c>
      <c r="H317" s="3" t="s">
        <v>50</v>
      </c>
      <c r="I317" s="3">
        <v>0.25</v>
      </c>
      <c r="J317" s="3">
        <v>0.25</v>
      </c>
    </row>
    <row r="318" spans="1:10" s="1" customFormat="1" ht="11.25" x14ac:dyDescent="0.2">
      <c r="A318" s="3" t="s">
        <v>163</v>
      </c>
      <c r="B318" s="3">
        <v>1001485.04</v>
      </c>
      <c r="C318" s="3">
        <v>1618187.44</v>
      </c>
      <c r="D318" s="3">
        <v>102.25</v>
      </c>
      <c r="E318" s="3">
        <v>100.379</v>
      </c>
      <c r="F318" s="3">
        <v>0.11899999999999999</v>
      </c>
      <c r="G318" s="3">
        <v>6.7000000000000004E-2</v>
      </c>
      <c r="H318" s="3" t="s">
        <v>50</v>
      </c>
      <c r="I318" s="3">
        <v>0.25</v>
      </c>
      <c r="J318" s="3">
        <v>0.25</v>
      </c>
    </row>
    <row r="319" spans="1:10" s="1" customFormat="1" ht="11.25" x14ac:dyDescent="0.2">
      <c r="A319" s="3" t="s">
        <v>179</v>
      </c>
      <c r="B319" s="3">
        <v>1001447.89</v>
      </c>
      <c r="C319" s="3">
        <v>1618253.02</v>
      </c>
      <c r="D319" s="3">
        <v>101.87</v>
      </c>
      <c r="E319" s="3">
        <v>99.98</v>
      </c>
      <c r="F319" s="3">
        <v>0.11600000000000001</v>
      </c>
      <c r="G319" s="3">
        <v>6.5000000000000002E-2</v>
      </c>
      <c r="H319" s="3" t="s">
        <v>50</v>
      </c>
      <c r="I319" s="3">
        <v>0.25</v>
      </c>
      <c r="J319" s="3">
        <v>0.25</v>
      </c>
    </row>
    <row r="320" spans="1:10" s="1" customFormat="1" ht="11.25" x14ac:dyDescent="0.2">
      <c r="A320" s="3" t="s">
        <v>105</v>
      </c>
      <c r="B320" s="3">
        <v>1001569.59</v>
      </c>
      <c r="C320" s="3">
        <v>1618526.23</v>
      </c>
      <c r="D320" s="3">
        <v>102.83</v>
      </c>
      <c r="E320" s="3">
        <v>100.72329999999999</v>
      </c>
      <c r="F320" s="3">
        <v>0.188</v>
      </c>
      <c r="G320" s="3">
        <v>0.105</v>
      </c>
      <c r="H320" s="3" t="s">
        <v>50</v>
      </c>
      <c r="I320" s="3">
        <v>0.25</v>
      </c>
      <c r="J320" s="3">
        <v>0.25</v>
      </c>
    </row>
    <row r="321" spans="1:10" s="1" customFormat="1" ht="11.25" x14ac:dyDescent="0.2">
      <c r="A321" s="3" t="s">
        <v>195</v>
      </c>
      <c r="B321" s="3">
        <v>1001411.75</v>
      </c>
      <c r="C321" s="3">
        <v>1618317.04</v>
      </c>
      <c r="D321" s="3">
        <v>101.98</v>
      </c>
      <c r="E321" s="3">
        <v>99.593000000000004</v>
      </c>
      <c r="F321" s="3">
        <v>7.0000000000000007E-2</v>
      </c>
      <c r="G321" s="3">
        <v>3.9E-2</v>
      </c>
      <c r="H321" s="3" t="s">
        <v>50</v>
      </c>
      <c r="I321" s="3">
        <v>0.25</v>
      </c>
      <c r="J321" s="3">
        <v>0.25</v>
      </c>
    </row>
    <row r="322" spans="1:10" s="1" customFormat="1" ht="11.25" x14ac:dyDescent="0.2">
      <c r="A322" s="3" t="s">
        <v>193</v>
      </c>
      <c r="B322" s="3">
        <v>1001509.5</v>
      </c>
      <c r="C322" s="3">
        <v>1618423.52</v>
      </c>
      <c r="D322" s="3">
        <v>102.37</v>
      </c>
      <c r="E322" s="3">
        <v>100.05070000000001</v>
      </c>
      <c r="F322" s="3">
        <v>0.14000000000000001</v>
      </c>
      <c r="G322" s="3">
        <v>7.9000000000000001E-2</v>
      </c>
      <c r="H322" s="3" t="s">
        <v>50</v>
      </c>
      <c r="I322" s="3">
        <v>0.25</v>
      </c>
      <c r="J322" s="3">
        <v>0.25</v>
      </c>
    </row>
    <row r="323" spans="1:10" s="1" customFormat="1" ht="11.25" x14ac:dyDescent="0.2">
      <c r="A323" s="3" t="s">
        <v>115</v>
      </c>
      <c r="B323" s="3">
        <v>1001410.79</v>
      </c>
      <c r="C323" s="3">
        <v>1618410.05</v>
      </c>
      <c r="D323" s="3">
        <v>102.17</v>
      </c>
      <c r="E323" s="3">
        <v>99.566999999999993</v>
      </c>
      <c r="F323" s="3">
        <v>0.126</v>
      </c>
      <c r="G323" s="3">
        <v>7.0999999999999994E-2</v>
      </c>
      <c r="H323" s="3" t="s">
        <v>50</v>
      </c>
      <c r="I323" s="3">
        <v>0.25</v>
      </c>
      <c r="J323" s="3">
        <v>0.25</v>
      </c>
    </row>
    <row r="324" spans="1:10" s="1" customFormat="1" ht="11.25" x14ac:dyDescent="0.2">
      <c r="A324" s="3" t="s">
        <v>183</v>
      </c>
      <c r="B324" s="3">
        <v>1001458.04</v>
      </c>
      <c r="C324" s="3">
        <v>1618350.92</v>
      </c>
      <c r="D324" s="3">
        <v>102.19</v>
      </c>
      <c r="E324" s="3">
        <v>99.540099999999995</v>
      </c>
      <c r="F324" s="3">
        <v>2.1000000000000001E-2</v>
      </c>
      <c r="G324" s="3">
        <v>1.2E-2</v>
      </c>
      <c r="H324" s="3" t="s">
        <v>50</v>
      </c>
      <c r="I324" s="3">
        <v>0.25</v>
      </c>
      <c r="J324" s="3">
        <v>0.25</v>
      </c>
    </row>
    <row r="325" spans="1:10" s="1" customFormat="1" ht="11.25" x14ac:dyDescent="0.2">
      <c r="A325" s="3" t="s">
        <v>184</v>
      </c>
      <c r="B325" s="3">
        <v>1001450</v>
      </c>
      <c r="C325" s="3">
        <v>1618340.05</v>
      </c>
      <c r="D325" s="3">
        <v>102.1</v>
      </c>
      <c r="E325" s="3">
        <v>99.358999999999995</v>
      </c>
      <c r="F325" s="3">
        <v>0.126</v>
      </c>
      <c r="G325" s="3">
        <v>7.0999999999999994E-2</v>
      </c>
      <c r="H325" s="3" t="s">
        <v>50</v>
      </c>
      <c r="I325" s="3">
        <v>0.25</v>
      </c>
      <c r="J325" s="3">
        <v>0.25</v>
      </c>
    </row>
    <row r="326" spans="1:10" s="1" customFormat="1" ht="11.25" x14ac:dyDescent="0.2">
      <c r="A326" s="3" t="s">
        <v>160</v>
      </c>
      <c r="B326" s="3">
        <v>1001657.44</v>
      </c>
      <c r="C326" s="3">
        <v>1618238.53</v>
      </c>
      <c r="D326" s="3">
        <v>103.22</v>
      </c>
      <c r="E326" s="3">
        <v>100.3456</v>
      </c>
      <c r="F326" s="3">
        <v>0.16600000000000001</v>
      </c>
      <c r="G326" s="3">
        <v>9.2999999999999999E-2</v>
      </c>
      <c r="H326" s="3" t="s">
        <v>50</v>
      </c>
      <c r="I326" s="3">
        <v>0.25</v>
      </c>
      <c r="J326" s="3">
        <v>0.25</v>
      </c>
    </row>
    <row r="327" spans="1:10" s="1" customFormat="1" ht="11.25" x14ac:dyDescent="0.2">
      <c r="A327" s="3" t="s">
        <v>705</v>
      </c>
      <c r="B327" s="3">
        <v>1001488.08</v>
      </c>
      <c r="C327" s="3">
        <v>1618269.59</v>
      </c>
      <c r="D327" s="3">
        <v>102.24</v>
      </c>
      <c r="E327" s="3">
        <v>99.197999999999993</v>
      </c>
      <c r="F327" s="3">
        <v>8.8999999999999996E-2</v>
      </c>
      <c r="G327" s="3">
        <v>0.05</v>
      </c>
      <c r="H327" s="3" t="s">
        <v>50</v>
      </c>
      <c r="I327" s="3">
        <v>0.25</v>
      </c>
      <c r="J327" s="3">
        <v>0.25</v>
      </c>
    </row>
    <row r="328" spans="1:10" s="1" customFormat="1" ht="11.25" x14ac:dyDescent="0.2">
      <c r="A328" s="3" t="s">
        <v>224</v>
      </c>
      <c r="B328" s="3">
        <v>1001514.92</v>
      </c>
      <c r="C328" s="3">
        <v>1618219.91</v>
      </c>
      <c r="D328" s="3">
        <v>102.26</v>
      </c>
      <c r="E328" s="3">
        <v>98.86</v>
      </c>
      <c r="F328" s="3">
        <v>5.5E-2</v>
      </c>
      <c r="G328" s="3">
        <v>3.1E-2</v>
      </c>
      <c r="H328" s="3" t="s">
        <v>50</v>
      </c>
      <c r="I328" s="3">
        <v>0.25</v>
      </c>
      <c r="J328" s="3">
        <v>0.25</v>
      </c>
    </row>
    <row r="329" spans="1:10" s="1" customFormat="1" ht="11.25" x14ac:dyDescent="0.2">
      <c r="A329" s="3" t="s">
        <v>186</v>
      </c>
      <c r="B329" s="3">
        <v>1001691.56</v>
      </c>
      <c r="C329" s="3">
        <v>1618095.61</v>
      </c>
      <c r="D329" s="3">
        <v>103.12</v>
      </c>
      <c r="E329" s="3">
        <v>102.0168</v>
      </c>
      <c r="F329" s="3">
        <v>0.17899999999999999</v>
      </c>
      <c r="G329" s="3">
        <v>0.1</v>
      </c>
      <c r="H329" s="3" t="s">
        <v>50</v>
      </c>
      <c r="I329" s="3">
        <v>0.25</v>
      </c>
      <c r="J329" s="3">
        <v>0.25</v>
      </c>
    </row>
    <row r="330" spans="1:10" s="1" customFormat="1" ht="11.25" x14ac:dyDescent="0.2">
      <c r="A330" s="3" t="s">
        <v>181</v>
      </c>
      <c r="B330" s="3">
        <v>1001594.74</v>
      </c>
      <c r="C330" s="3">
        <v>1618154.54</v>
      </c>
      <c r="D330" s="3">
        <v>102.87</v>
      </c>
      <c r="E330" s="3">
        <v>100.053</v>
      </c>
      <c r="F330" s="3">
        <v>6.9000000000000006E-2</v>
      </c>
      <c r="G330" s="3">
        <v>3.9E-2</v>
      </c>
      <c r="H330" s="3" t="s">
        <v>50</v>
      </c>
      <c r="I330" s="3">
        <v>0.25</v>
      </c>
      <c r="J330" s="3">
        <v>0.25</v>
      </c>
    </row>
    <row r="331" spans="1:10" s="1" customFormat="1" ht="11.25" x14ac:dyDescent="0.2">
      <c r="A331" s="3" t="s">
        <v>166</v>
      </c>
      <c r="B331" s="3">
        <v>1001531.23</v>
      </c>
      <c r="C331" s="3">
        <v>1618188.77</v>
      </c>
      <c r="D331" s="3">
        <v>102.54</v>
      </c>
      <c r="E331" s="3">
        <v>98.820599999999999</v>
      </c>
      <c r="F331" s="3">
        <v>0.121</v>
      </c>
      <c r="G331" s="3">
        <v>6.8000000000000005E-2</v>
      </c>
      <c r="H331" s="3" t="s">
        <v>50</v>
      </c>
      <c r="I331" s="3">
        <v>0.25</v>
      </c>
      <c r="J331" s="3">
        <v>0.25</v>
      </c>
    </row>
    <row r="332" spans="1:10" s="1" customFormat="1" ht="11.25" x14ac:dyDescent="0.2">
      <c r="A332" s="3" t="s">
        <v>740</v>
      </c>
      <c r="B332" s="3">
        <v>1001597.52</v>
      </c>
      <c r="C332" s="3">
        <v>1618060.57</v>
      </c>
      <c r="D332" s="3">
        <v>103.04</v>
      </c>
      <c r="E332" s="3">
        <v>99.607789999999994</v>
      </c>
      <c r="F332" s="3">
        <v>0.107</v>
      </c>
      <c r="G332" s="3">
        <v>0.06</v>
      </c>
      <c r="H332" s="3" t="s">
        <v>50</v>
      </c>
      <c r="I332" s="3">
        <v>0.25</v>
      </c>
      <c r="J332" s="3">
        <v>0.25</v>
      </c>
    </row>
    <row r="333" spans="1:10" s="1" customFormat="1" ht="11.25" x14ac:dyDescent="0.2">
      <c r="A333" s="3" t="s">
        <v>191</v>
      </c>
      <c r="B333" s="3">
        <v>1001566.43</v>
      </c>
      <c r="C333" s="3">
        <v>1618121.06</v>
      </c>
      <c r="D333" s="3">
        <v>102.65</v>
      </c>
      <c r="E333" s="3">
        <v>98.692999999999998</v>
      </c>
      <c r="F333" s="3">
        <v>6.2E-2</v>
      </c>
      <c r="G333" s="3">
        <v>3.5000000000000003E-2</v>
      </c>
      <c r="H333" s="3" t="s">
        <v>50</v>
      </c>
      <c r="I333" s="3">
        <v>0.25</v>
      </c>
      <c r="J333" s="3">
        <v>0.25</v>
      </c>
    </row>
    <row r="334" spans="1:10" s="1" customFormat="1" ht="11.25" x14ac:dyDescent="0.2">
      <c r="A334" s="3" t="s">
        <v>650</v>
      </c>
      <c r="B334" s="3">
        <v>1001410.08</v>
      </c>
      <c r="C334" s="3">
        <v>1617865.57</v>
      </c>
      <c r="D334" s="3">
        <v>101.89</v>
      </c>
      <c r="E334" s="3">
        <v>100.7868</v>
      </c>
      <c r="F334" s="3">
        <v>0.109</v>
      </c>
      <c r="G334" s="3">
        <v>6.0999999999999999E-2</v>
      </c>
      <c r="H334" s="3" t="s">
        <v>50</v>
      </c>
      <c r="I334" s="3">
        <v>0.25</v>
      </c>
      <c r="J334" s="3">
        <v>0.25</v>
      </c>
    </row>
    <row r="335" spans="1:10" s="1" customFormat="1" ht="11.25" x14ac:dyDescent="0.2">
      <c r="A335" s="3" t="s">
        <v>637</v>
      </c>
      <c r="B335" s="3">
        <v>1001583.1</v>
      </c>
      <c r="C335" s="3">
        <v>1618009.15</v>
      </c>
      <c r="D335" s="3">
        <v>102.42</v>
      </c>
      <c r="E335" s="3">
        <v>101.3168</v>
      </c>
      <c r="F335" s="3">
        <v>0.155</v>
      </c>
      <c r="G335" s="3">
        <v>8.6999999999999994E-2</v>
      </c>
      <c r="H335" s="3" t="s">
        <v>50</v>
      </c>
      <c r="I335" s="3">
        <v>0.25</v>
      </c>
      <c r="J335" s="3">
        <v>0.25</v>
      </c>
    </row>
    <row r="336" spans="1:10" s="1" customFormat="1" ht="11.25" x14ac:dyDescent="0.2">
      <c r="A336" s="3" t="s">
        <v>653</v>
      </c>
      <c r="B336" s="3">
        <v>1001568.09</v>
      </c>
      <c r="C336" s="3">
        <v>1617895.17</v>
      </c>
      <c r="D336" s="3">
        <v>102.42</v>
      </c>
      <c r="E336" s="3">
        <v>101.3168</v>
      </c>
      <c r="F336" s="3">
        <v>0.124</v>
      </c>
      <c r="G336" s="3">
        <v>7.0000000000000007E-2</v>
      </c>
      <c r="H336" s="3" t="s">
        <v>50</v>
      </c>
      <c r="I336" s="3">
        <v>0.25</v>
      </c>
      <c r="J336" s="3">
        <v>0.25</v>
      </c>
    </row>
    <row r="337" spans="1:10" s="1" customFormat="1" ht="11.25" x14ac:dyDescent="0.2">
      <c r="A337" s="3" t="s">
        <v>609</v>
      </c>
      <c r="B337" s="3">
        <v>1001601.87</v>
      </c>
      <c r="C337" s="3">
        <v>1617981.14</v>
      </c>
      <c r="D337" s="3">
        <v>102.97</v>
      </c>
      <c r="E337" s="3">
        <v>101.5668</v>
      </c>
      <c r="F337" s="3">
        <v>5.2999999999999999E-2</v>
      </c>
      <c r="G337" s="3">
        <v>0.03</v>
      </c>
      <c r="H337" s="3" t="s">
        <v>50</v>
      </c>
      <c r="I337" s="3">
        <v>0.25</v>
      </c>
      <c r="J337" s="3">
        <v>0.25</v>
      </c>
    </row>
    <row r="338" spans="1:10" s="1" customFormat="1" ht="11.25" x14ac:dyDescent="0.2">
      <c r="A338" s="3" t="s">
        <v>610</v>
      </c>
      <c r="B338" s="3">
        <v>1001583.1</v>
      </c>
      <c r="C338" s="3">
        <v>1618009.15</v>
      </c>
      <c r="D338" s="3">
        <v>102.42</v>
      </c>
      <c r="E338" s="3">
        <v>100.9868</v>
      </c>
      <c r="F338" s="3">
        <v>0.11899999999999999</v>
      </c>
      <c r="G338" s="3">
        <v>6.7000000000000004E-2</v>
      </c>
      <c r="H338" s="3" t="s">
        <v>50</v>
      </c>
      <c r="I338" s="3">
        <v>0.25</v>
      </c>
      <c r="J338" s="3">
        <v>0.25</v>
      </c>
    </row>
    <row r="339" spans="1:10" s="1" customFormat="1" ht="11.25" x14ac:dyDescent="0.2">
      <c r="A339" s="3" t="s">
        <v>638</v>
      </c>
      <c r="B339" s="3">
        <v>1001538.28</v>
      </c>
      <c r="C339" s="3">
        <v>1618091.83</v>
      </c>
      <c r="D339" s="3">
        <v>102.42</v>
      </c>
      <c r="E339" s="3">
        <v>98.654300000000006</v>
      </c>
      <c r="F339" s="3">
        <v>0.155</v>
      </c>
      <c r="G339" s="3">
        <v>8.6999999999999994E-2</v>
      </c>
      <c r="H339" s="3" t="s">
        <v>50</v>
      </c>
      <c r="I339" s="3">
        <v>0.25</v>
      </c>
      <c r="J339" s="3">
        <v>0.25</v>
      </c>
    </row>
    <row r="340" spans="1:10" s="1" customFormat="1" ht="11.25" x14ac:dyDescent="0.2">
      <c r="A340" s="3" t="s">
        <v>811</v>
      </c>
      <c r="B340" s="3">
        <v>1001457.89</v>
      </c>
      <c r="C340" s="3">
        <v>1618035.94</v>
      </c>
      <c r="D340" s="3">
        <v>102.12</v>
      </c>
      <c r="E340" s="3">
        <v>98.560900000000004</v>
      </c>
      <c r="F340" s="3">
        <v>0.16</v>
      </c>
      <c r="G340" s="3">
        <v>0.09</v>
      </c>
      <c r="H340" s="3" t="s">
        <v>50</v>
      </c>
      <c r="I340" s="3">
        <v>0.25</v>
      </c>
      <c r="J340" s="3">
        <v>0.25</v>
      </c>
    </row>
    <row r="341" spans="1:10" s="1" customFormat="1" ht="11.25" x14ac:dyDescent="0.2">
      <c r="A341" s="3" t="s">
        <v>627</v>
      </c>
      <c r="B341" s="3">
        <v>1001525.06</v>
      </c>
      <c r="C341" s="3">
        <v>1617960.74</v>
      </c>
      <c r="D341" s="3">
        <v>102.37</v>
      </c>
      <c r="E341" s="3">
        <v>100.5491</v>
      </c>
      <c r="F341" s="3">
        <v>2.4E-2</v>
      </c>
      <c r="G341" s="3">
        <v>1.2999999999999999E-2</v>
      </c>
      <c r="H341" s="3" t="s">
        <v>50</v>
      </c>
      <c r="I341" s="3">
        <v>0.25</v>
      </c>
      <c r="J341" s="3">
        <v>0.25</v>
      </c>
    </row>
    <row r="342" spans="1:10" s="1" customFormat="1" ht="11.25" x14ac:dyDescent="0.2">
      <c r="A342" s="3" t="s">
        <v>628</v>
      </c>
      <c r="B342" s="3">
        <v>1001513.75</v>
      </c>
      <c r="C342" s="3">
        <v>1617951.04</v>
      </c>
      <c r="D342" s="3">
        <v>102.23</v>
      </c>
      <c r="E342" s="3">
        <v>98.463999999999999</v>
      </c>
      <c r="F342" s="3">
        <v>0.10299999999999999</v>
      </c>
      <c r="G342" s="3">
        <v>5.8000000000000003E-2</v>
      </c>
      <c r="H342" s="3" t="s">
        <v>50</v>
      </c>
      <c r="I342" s="3">
        <v>0.25</v>
      </c>
      <c r="J342" s="3">
        <v>0.25</v>
      </c>
    </row>
    <row r="343" spans="1:10" s="1" customFormat="1" ht="11.25" x14ac:dyDescent="0.2">
      <c r="A343" s="3" t="s">
        <v>651</v>
      </c>
      <c r="B343" s="3">
        <v>1001463.34</v>
      </c>
      <c r="C343" s="3">
        <v>1617909.38</v>
      </c>
      <c r="D343" s="3">
        <v>102.21</v>
      </c>
      <c r="E343" s="3">
        <v>98.402000000000001</v>
      </c>
      <c r="F343" s="3">
        <v>0.114</v>
      </c>
      <c r="G343" s="3">
        <v>6.4000000000000001E-2</v>
      </c>
      <c r="H343" s="3" t="s">
        <v>50</v>
      </c>
      <c r="I343" s="3">
        <v>0.25</v>
      </c>
      <c r="J343" s="3">
        <v>0.25</v>
      </c>
    </row>
    <row r="344" spans="1:10" s="1" customFormat="1" ht="11.25" x14ac:dyDescent="0.2">
      <c r="A344" s="3" t="s">
        <v>630</v>
      </c>
      <c r="B344" s="3">
        <v>1002048.61</v>
      </c>
      <c r="C344" s="3">
        <v>1618146.11</v>
      </c>
      <c r="D344" s="3">
        <v>103.92</v>
      </c>
      <c r="E344" s="3">
        <v>102.8168</v>
      </c>
      <c r="F344" s="3">
        <v>4.7E-2</v>
      </c>
      <c r="G344" s="3">
        <v>2.5999999999999999E-2</v>
      </c>
      <c r="H344" s="3" t="s">
        <v>50</v>
      </c>
      <c r="I344" s="3">
        <v>0.25</v>
      </c>
      <c r="J344" s="3">
        <v>0.25</v>
      </c>
    </row>
    <row r="345" spans="1:10" s="1" customFormat="1" ht="11.25" x14ac:dyDescent="0.2">
      <c r="A345" s="3" t="s">
        <v>599</v>
      </c>
      <c r="B345" s="3">
        <v>1001653.86</v>
      </c>
      <c r="C345" s="3">
        <v>1617891.58</v>
      </c>
      <c r="D345" s="3">
        <v>103.14</v>
      </c>
      <c r="E345" s="3">
        <v>102.0368</v>
      </c>
      <c r="F345" s="3">
        <v>0.192</v>
      </c>
      <c r="G345" s="3">
        <v>0.108</v>
      </c>
      <c r="H345" s="3" t="s">
        <v>50</v>
      </c>
      <c r="I345" s="3">
        <v>0.25</v>
      </c>
      <c r="J345" s="3">
        <v>0.25</v>
      </c>
    </row>
    <row r="346" spans="1:10" s="1" customFormat="1" ht="11.25" x14ac:dyDescent="0.2">
      <c r="A346" s="3" t="s">
        <v>597</v>
      </c>
      <c r="B346" s="3">
        <v>1001712.09</v>
      </c>
      <c r="C346" s="3">
        <v>1617781.6</v>
      </c>
      <c r="D346" s="3">
        <v>103.07</v>
      </c>
      <c r="E346" s="3">
        <v>101.96680000000001</v>
      </c>
      <c r="F346" s="3">
        <v>9.9000000000000005E-2</v>
      </c>
      <c r="G346" s="3">
        <v>5.5E-2</v>
      </c>
      <c r="H346" s="3" t="s">
        <v>50</v>
      </c>
      <c r="I346" s="3">
        <v>0.25</v>
      </c>
      <c r="J346" s="3">
        <v>0.25</v>
      </c>
    </row>
    <row r="347" spans="1:10" s="1" customFormat="1" ht="11.25" x14ac:dyDescent="0.2">
      <c r="A347" s="3" t="s">
        <v>601</v>
      </c>
      <c r="B347" s="3">
        <v>1002068.06</v>
      </c>
      <c r="C347" s="3">
        <v>1618214.86</v>
      </c>
      <c r="D347" s="3">
        <v>103.88</v>
      </c>
      <c r="E347" s="3">
        <v>102.77679999999999</v>
      </c>
      <c r="F347" s="3">
        <v>0.11899999999999999</v>
      </c>
      <c r="G347" s="3">
        <v>6.7000000000000004E-2</v>
      </c>
      <c r="H347" s="3" t="s">
        <v>50</v>
      </c>
      <c r="I347" s="3">
        <v>0.25</v>
      </c>
      <c r="J347" s="3">
        <v>0.25</v>
      </c>
    </row>
    <row r="348" spans="1:10" s="1" customFormat="1" ht="11.25" x14ac:dyDescent="0.2">
      <c r="A348" s="3" t="s">
        <v>605</v>
      </c>
      <c r="B348" s="3">
        <v>1002013.94</v>
      </c>
      <c r="C348" s="3">
        <v>1618042.47</v>
      </c>
      <c r="D348" s="3">
        <v>103.94</v>
      </c>
      <c r="E348" s="3">
        <v>102.8368</v>
      </c>
      <c r="F348" s="3">
        <v>9.5000000000000001E-2</v>
      </c>
      <c r="G348" s="3">
        <v>5.2999999999999999E-2</v>
      </c>
      <c r="H348" s="3" t="s">
        <v>50</v>
      </c>
      <c r="I348" s="3">
        <v>0.25</v>
      </c>
      <c r="J348" s="3">
        <v>0.25</v>
      </c>
    </row>
    <row r="349" spans="1:10" s="1" customFormat="1" ht="11.25" x14ac:dyDescent="0.2">
      <c r="A349" s="3" t="s">
        <v>602</v>
      </c>
      <c r="B349" s="3">
        <v>1002019.7</v>
      </c>
      <c r="C349" s="3">
        <v>1618157.03</v>
      </c>
      <c r="D349" s="3">
        <v>103.9</v>
      </c>
      <c r="E349" s="3">
        <v>102.34</v>
      </c>
      <c r="F349" s="3">
        <v>0.16200000000000001</v>
      </c>
      <c r="G349" s="3">
        <v>9.0999999999999998E-2</v>
      </c>
      <c r="H349" s="3" t="s">
        <v>50</v>
      </c>
      <c r="I349" s="3">
        <v>0.25</v>
      </c>
      <c r="J349" s="3">
        <v>0.25</v>
      </c>
    </row>
    <row r="350" spans="1:10" s="1" customFormat="1" ht="11.25" x14ac:dyDescent="0.2">
      <c r="A350" s="3" t="s">
        <v>590</v>
      </c>
      <c r="B350" s="3">
        <v>1001961.47</v>
      </c>
      <c r="C350" s="3">
        <v>1618071.78</v>
      </c>
      <c r="D350" s="3">
        <v>103.79</v>
      </c>
      <c r="E350" s="3">
        <v>101.7538</v>
      </c>
      <c r="F350" s="3">
        <v>9.5000000000000001E-2</v>
      </c>
      <c r="G350" s="3">
        <v>5.2999999999999999E-2</v>
      </c>
      <c r="H350" s="3" t="s">
        <v>50</v>
      </c>
      <c r="I350" s="3">
        <v>0.25</v>
      </c>
      <c r="J350" s="3">
        <v>0.25</v>
      </c>
    </row>
    <row r="351" spans="1:10" s="1" customFormat="1" ht="11.25" x14ac:dyDescent="0.2">
      <c r="A351" s="3" t="s">
        <v>587</v>
      </c>
      <c r="B351" s="3">
        <v>1001925.26</v>
      </c>
      <c r="C351" s="3">
        <v>1618023.66</v>
      </c>
      <c r="D351" s="3">
        <v>103.97</v>
      </c>
      <c r="E351" s="3">
        <v>101.3998</v>
      </c>
      <c r="F351" s="3">
        <v>9.0999999999999998E-2</v>
      </c>
      <c r="G351" s="3">
        <v>5.0999999999999997E-2</v>
      </c>
      <c r="H351" s="3" t="s">
        <v>50</v>
      </c>
      <c r="I351" s="3">
        <v>0.25</v>
      </c>
      <c r="J351" s="3">
        <v>0.25</v>
      </c>
    </row>
    <row r="352" spans="1:10" s="1" customFormat="1" ht="11.25" x14ac:dyDescent="0.2">
      <c r="A352" s="3" t="s">
        <v>588</v>
      </c>
      <c r="B352" s="3">
        <v>1001887.73</v>
      </c>
      <c r="C352" s="3">
        <v>1617979.65</v>
      </c>
      <c r="D352" s="3">
        <v>103.65</v>
      </c>
      <c r="E352" s="3">
        <v>101.0566</v>
      </c>
      <c r="F352" s="3">
        <v>0.188</v>
      </c>
      <c r="G352" s="3">
        <v>0.105</v>
      </c>
      <c r="H352" s="3" t="s">
        <v>50</v>
      </c>
      <c r="I352" s="3">
        <v>0.25</v>
      </c>
      <c r="J352" s="3">
        <v>0.25</v>
      </c>
    </row>
    <row r="353" spans="1:10" s="1" customFormat="1" ht="11.25" x14ac:dyDescent="0.2">
      <c r="A353" s="3" t="s">
        <v>592</v>
      </c>
      <c r="B353" s="3">
        <v>1001811.77</v>
      </c>
      <c r="C353" s="3">
        <v>1617888.27</v>
      </c>
      <c r="D353" s="3">
        <v>103.31</v>
      </c>
      <c r="E353" s="3">
        <v>100.384</v>
      </c>
      <c r="F353" s="3">
        <v>0.187</v>
      </c>
      <c r="G353" s="3">
        <v>0.105</v>
      </c>
      <c r="H353" s="3" t="s">
        <v>50</v>
      </c>
      <c r="I353" s="3">
        <v>0.25</v>
      </c>
      <c r="J353" s="3">
        <v>0.25</v>
      </c>
    </row>
    <row r="354" spans="1:10" s="1" customFormat="1" ht="11.25" x14ac:dyDescent="0.2">
      <c r="A354" s="3" t="s">
        <v>594</v>
      </c>
      <c r="B354" s="3">
        <v>1001731.98</v>
      </c>
      <c r="C354" s="3">
        <v>1617800.54</v>
      </c>
      <c r="D354" s="3">
        <v>102.99</v>
      </c>
      <c r="E354" s="3">
        <v>99.814819999999997</v>
      </c>
      <c r="F354" s="3">
        <v>3.4000000000000002E-2</v>
      </c>
      <c r="G354" s="3">
        <v>1.9E-2</v>
      </c>
      <c r="H354" s="3" t="s">
        <v>50</v>
      </c>
      <c r="I354" s="3">
        <v>0.25</v>
      </c>
      <c r="J354" s="3">
        <v>0.25</v>
      </c>
    </row>
    <row r="355" spans="1:10" s="1" customFormat="1" ht="11.25" x14ac:dyDescent="0.2">
      <c r="A355" s="3" t="s">
        <v>536</v>
      </c>
      <c r="B355" s="3">
        <v>1001715.94</v>
      </c>
      <c r="C355" s="3">
        <v>1617786.6</v>
      </c>
      <c r="D355" s="3">
        <v>103.07</v>
      </c>
      <c r="E355" s="3">
        <v>99.689700000000002</v>
      </c>
      <c r="F355" s="3">
        <v>0.14199999999999999</v>
      </c>
      <c r="G355" s="3">
        <v>0.08</v>
      </c>
      <c r="H355" s="3" t="s">
        <v>50</v>
      </c>
      <c r="I355" s="3">
        <v>0.25</v>
      </c>
      <c r="J355" s="3">
        <v>0.25</v>
      </c>
    </row>
    <row r="356" spans="1:10" s="1" customFormat="1" ht="11.25" x14ac:dyDescent="0.2">
      <c r="A356" s="3" t="s">
        <v>533</v>
      </c>
      <c r="B356" s="3">
        <v>1001485.35</v>
      </c>
      <c r="C356" s="3">
        <v>1617735.32</v>
      </c>
      <c r="D356" s="3">
        <v>102.02</v>
      </c>
      <c r="E356" s="3">
        <v>100.6168</v>
      </c>
      <c r="F356" s="3">
        <v>0.16800000000000001</v>
      </c>
      <c r="G356" s="3">
        <v>9.4E-2</v>
      </c>
      <c r="H356" s="3" t="s">
        <v>50</v>
      </c>
      <c r="I356" s="3">
        <v>0.25</v>
      </c>
      <c r="J356" s="3">
        <v>0.25</v>
      </c>
    </row>
    <row r="357" spans="1:10" s="1" customFormat="1" ht="11.25" x14ac:dyDescent="0.2">
      <c r="A357" s="3" t="s">
        <v>534</v>
      </c>
      <c r="B357" s="3">
        <v>1001541.74</v>
      </c>
      <c r="C357" s="3">
        <v>1617645.1</v>
      </c>
      <c r="D357" s="3">
        <v>101.97</v>
      </c>
      <c r="E357" s="3">
        <v>100.00360000000001</v>
      </c>
      <c r="F357" s="3">
        <v>0.112</v>
      </c>
      <c r="G357" s="3">
        <v>6.3E-2</v>
      </c>
      <c r="H357" s="3" t="s">
        <v>50</v>
      </c>
      <c r="I357" s="3">
        <v>0.25</v>
      </c>
      <c r="J357" s="3">
        <v>0.25</v>
      </c>
    </row>
    <row r="358" spans="1:10" s="1" customFormat="1" ht="11.25" x14ac:dyDescent="0.2">
      <c r="A358" s="3" t="s">
        <v>542</v>
      </c>
      <c r="B358" s="3">
        <v>1001811.77</v>
      </c>
      <c r="C358" s="3">
        <v>1617888.27</v>
      </c>
      <c r="D358" s="3">
        <v>103.31</v>
      </c>
      <c r="E358" s="3">
        <v>102.2068</v>
      </c>
      <c r="F358" s="3">
        <v>0.19</v>
      </c>
      <c r="G358" s="3">
        <v>0.107</v>
      </c>
      <c r="H358" s="3" t="s">
        <v>50</v>
      </c>
      <c r="I358" s="3">
        <v>0.25</v>
      </c>
      <c r="J358" s="3">
        <v>0.25</v>
      </c>
    </row>
    <row r="359" spans="1:10" s="1" customFormat="1" ht="11.25" x14ac:dyDescent="0.2">
      <c r="A359" s="3" t="s">
        <v>540</v>
      </c>
      <c r="B359" s="3">
        <v>1001777.16</v>
      </c>
      <c r="C359" s="3">
        <v>1618037.09</v>
      </c>
      <c r="D359" s="3">
        <v>103.2</v>
      </c>
      <c r="E359" s="3">
        <v>101.7968</v>
      </c>
      <c r="F359" s="3">
        <v>0.152</v>
      </c>
      <c r="G359" s="3">
        <v>8.5000000000000006E-2</v>
      </c>
      <c r="H359" s="3" t="s">
        <v>50</v>
      </c>
      <c r="I359" s="3">
        <v>0.25</v>
      </c>
      <c r="J359" s="3">
        <v>0.25</v>
      </c>
    </row>
    <row r="360" spans="1:10" s="1" customFormat="1" ht="11.25" x14ac:dyDescent="0.2">
      <c r="A360" s="3" t="s">
        <v>524</v>
      </c>
      <c r="B360" s="3">
        <v>1001716.8</v>
      </c>
      <c r="C360" s="3">
        <v>1617962.09</v>
      </c>
      <c r="D360" s="3">
        <v>103.25</v>
      </c>
      <c r="E360" s="3">
        <v>101.2457</v>
      </c>
      <c r="F360" s="3">
        <v>0.15</v>
      </c>
      <c r="G360" s="3">
        <v>8.4000000000000005E-2</v>
      </c>
      <c r="H360" s="3" t="s">
        <v>50</v>
      </c>
      <c r="I360" s="3">
        <v>0.25</v>
      </c>
      <c r="J360" s="3">
        <v>0.25</v>
      </c>
    </row>
    <row r="361" spans="1:10" s="1" customFormat="1" ht="11.25" x14ac:dyDescent="0.2">
      <c r="A361" s="3" t="s">
        <v>521</v>
      </c>
      <c r="B361" s="3">
        <v>1001653.78</v>
      </c>
      <c r="C361" s="3">
        <v>1617890.73</v>
      </c>
      <c r="D361" s="3">
        <v>103.14</v>
      </c>
      <c r="E361" s="3">
        <v>100.70269999999999</v>
      </c>
      <c r="F361" s="3">
        <v>7.8E-2</v>
      </c>
      <c r="G361" s="3">
        <v>4.3999999999999997E-2</v>
      </c>
      <c r="H361" s="3" t="s">
        <v>50</v>
      </c>
      <c r="I361" s="3">
        <v>0.25</v>
      </c>
      <c r="J361" s="3">
        <v>0.25</v>
      </c>
    </row>
    <row r="362" spans="1:10" s="1" customFormat="1" ht="11.25" x14ac:dyDescent="0.2">
      <c r="A362" s="3" t="s">
        <v>526</v>
      </c>
      <c r="B362" s="3">
        <v>1001764.74</v>
      </c>
      <c r="C362" s="3">
        <v>1617710.92</v>
      </c>
      <c r="D362" s="3">
        <v>102.7</v>
      </c>
      <c r="E362" s="3">
        <v>99.343999999999994</v>
      </c>
      <c r="F362" s="3">
        <v>0.13300000000000001</v>
      </c>
      <c r="G362" s="3">
        <v>7.3999999999999996E-2</v>
      </c>
      <c r="H362" s="3" t="s">
        <v>50</v>
      </c>
      <c r="I362" s="3">
        <v>0.25</v>
      </c>
      <c r="J362" s="3">
        <v>0.25</v>
      </c>
    </row>
    <row r="363" spans="1:10" s="1" customFormat="1" ht="11.25" x14ac:dyDescent="0.2">
      <c r="A363" s="3" t="s">
        <v>527</v>
      </c>
      <c r="B363" s="3">
        <v>1001691.56</v>
      </c>
      <c r="C363" s="3">
        <v>1617669.4</v>
      </c>
      <c r="D363" s="3">
        <v>102.41</v>
      </c>
      <c r="E363" s="3">
        <v>98.989869999999996</v>
      </c>
      <c r="F363" s="3">
        <v>0.114</v>
      </c>
      <c r="G363" s="3">
        <v>6.4000000000000001E-2</v>
      </c>
      <c r="H363" s="3" t="s">
        <v>50</v>
      </c>
      <c r="I363" s="3">
        <v>0.25</v>
      </c>
      <c r="J363" s="3">
        <v>0.25</v>
      </c>
    </row>
    <row r="364" spans="1:10" s="1" customFormat="1" ht="11.25" x14ac:dyDescent="0.2">
      <c r="A364" s="3" t="s">
        <v>531</v>
      </c>
      <c r="B364" s="3">
        <v>1001601.87</v>
      </c>
      <c r="C364" s="3">
        <v>1617981.14</v>
      </c>
      <c r="D364" s="3">
        <v>102.97</v>
      </c>
      <c r="E364" s="3">
        <v>101.8668</v>
      </c>
      <c r="F364" s="3">
        <v>8.6999999999999994E-2</v>
      </c>
      <c r="G364" s="3">
        <v>4.9000000000000002E-2</v>
      </c>
      <c r="H364" s="3" t="s">
        <v>50</v>
      </c>
      <c r="I364" s="3">
        <v>0.25</v>
      </c>
      <c r="J364" s="3">
        <v>0.25</v>
      </c>
    </row>
    <row r="365" spans="1:10" s="1" customFormat="1" ht="11.25" x14ac:dyDescent="0.2">
      <c r="A365" s="3" t="s">
        <v>522</v>
      </c>
      <c r="B365" s="3">
        <v>1001628.78</v>
      </c>
      <c r="C365" s="3">
        <v>1617933.29</v>
      </c>
      <c r="D365" s="3">
        <v>102.85</v>
      </c>
      <c r="E365" s="3">
        <v>100.4054</v>
      </c>
      <c r="F365" s="3">
        <v>0.113</v>
      </c>
      <c r="G365" s="3">
        <v>6.3E-2</v>
      </c>
      <c r="H365" s="3" t="s">
        <v>50</v>
      </c>
      <c r="I365" s="3">
        <v>0.25</v>
      </c>
      <c r="J365" s="3">
        <v>0.25</v>
      </c>
    </row>
    <row r="366" spans="1:10" s="1" customFormat="1" ht="11.25" x14ac:dyDescent="0.2">
      <c r="A366" s="3" t="s">
        <v>529</v>
      </c>
      <c r="B366" s="3">
        <v>1001568.09</v>
      </c>
      <c r="C366" s="3">
        <v>1617895.17</v>
      </c>
      <c r="D366" s="3">
        <v>102.42</v>
      </c>
      <c r="E366" s="3">
        <v>99.9893</v>
      </c>
      <c r="F366" s="3">
        <v>0.129</v>
      </c>
      <c r="G366" s="3">
        <v>7.1999999999999995E-2</v>
      </c>
      <c r="H366" s="3" t="s">
        <v>50</v>
      </c>
      <c r="I366" s="3">
        <v>0.25</v>
      </c>
      <c r="J366" s="3">
        <v>0.25</v>
      </c>
    </row>
    <row r="367" spans="1:10" s="1" customFormat="1" ht="11.25" x14ac:dyDescent="0.2">
      <c r="A367" s="3" t="s">
        <v>558</v>
      </c>
      <c r="B367" s="3">
        <v>1001501.7</v>
      </c>
      <c r="C367" s="3">
        <v>1617848.07</v>
      </c>
      <c r="D367" s="3">
        <v>102.36</v>
      </c>
      <c r="E367" s="3">
        <v>98.334000000000003</v>
      </c>
      <c r="F367" s="3">
        <v>0.14000000000000001</v>
      </c>
      <c r="G367" s="3">
        <v>7.8E-2</v>
      </c>
      <c r="H367" s="3" t="s">
        <v>50</v>
      </c>
      <c r="I367" s="3">
        <v>0.25</v>
      </c>
      <c r="J367" s="3">
        <v>0.25</v>
      </c>
    </row>
    <row r="368" spans="1:10" s="1" customFormat="1" ht="11.25" x14ac:dyDescent="0.2">
      <c r="A368" s="3" t="s">
        <v>555</v>
      </c>
      <c r="B368" s="3">
        <v>1001381.32</v>
      </c>
      <c r="C368" s="3">
        <v>1617753.73</v>
      </c>
      <c r="D368" s="3">
        <v>101.68</v>
      </c>
      <c r="E368" s="3">
        <v>100.57680000000001</v>
      </c>
      <c r="F368" s="3">
        <v>0.128</v>
      </c>
      <c r="G368" s="3">
        <v>7.1999999999999995E-2</v>
      </c>
      <c r="H368" s="3" t="s">
        <v>50</v>
      </c>
      <c r="I368" s="3">
        <v>0.25</v>
      </c>
      <c r="J368" s="3">
        <v>0.25</v>
      </c>
    </row>
    <row r="369" spans="1:10" s="1" customFormat="1" ht="11.25" x14ac:dyDescent="0.2">
      <c r="A369" s="3" t="s">
        <v>560</v>
      </c>
      <c r="B369" s="3">
        <v>1001319.35</v>
      </c>
      <c r="C369" s="3">
        <v>1617793.09</v>
      </c>
      <c r="D369" s="3">
        <v>101.43</v>
      </c>
      <c r="E369" s="3">
        <v>100.32680000000001</v>
      </c>
      <c r="F369" s="3">
        <v>0.18099999999999999</v>
      </c>
      <c r="G369" s="3">
        <v>0.10100000000000001</v>
      </c>
      <c r="H369" s="3" t="s">
        <v>50</v>
      </c>
      <c r="I369" s="3">
        <v>0.25</v>
      </c>
      <c r="J369" s="3">
        <v>0.25</v>
      </c>
    </row>
    <row r="370" spans="1:10" s="1" customFormat="1" ht="11.25" x14ac:dyDescent="0.2">
      <c r="A370" s="3" t="s">
        <v>561</v>
      </c>
      <c r="B370" s="3">
        <v>1001408.71</v>
      </c>
      <c r="C370" s="3">
        <v>1617864.59</v>
      </c>
      <c r="D370" s="3">
        <v>101.89</v>
      </c>
      <c r="E370" s="3">
        <v>99.6785</v>
      </c>
      <c r="F370" s="3">
        <v>0.125</v>
      </c>
      <c r="G370" s="3">
        <v>7.0000000000000007E-2</v>
      </c>
      <c r="H370" s="3" t="s">
        <v>50</v>
      </c>
      <c r="I370" s="3">
        <v>0.25</v>
      </c>
      <c r="J370" s="3">
        <v>0.25</v>
      </c>
    </row>
    <row r="371" spans="1:10" s="1" customFormat="1" ht="11.25" x14ac:dyDescent="0.2">
      <c r="A371" s="3" t="s">
        <v>556</v>
      </c>
      <c r="B371" s="3">
        <v>1001449.8</v>
      </c>
      <c r="C371" s="3">
        <v>1617797.38</v>
      </c>
      <c r="D371" s="3">
        <v>101.93</v>
      </c>
      <c r="E371" s="3">
        <v>99.22</v>
      </c>
      <c r="F371" s="3">
        <v>0.11</v>
      </c>
      <c r="G371" s="3">
        <v>6.2E-2</v>
      </c>
      <c r="H371" s="3" t="s">
        <v>50</v>
      </c>
      <c r="I371" s="3">
        <v>0.25</v>
      </c>
      <c r="J371" s="3">
        <v>0.25</v>
      </c>
    </row>
    <row r="372" spans="1:10" s="1" customFormat="1" ht="11.25" x14ac:dyDescent="0.2">
      <c r="A372" s="3" t="s">
        <v>547</v>
      </c>
      <c r="B372" s="3">
        <v>1001449.48</v>
      </c>
      <c r="C372" s="3">
        <v>1617715.56</v>
      </c>
      <c r="D372" s="3">
        <v>101.96</v>
      </c>
      <c r="E372" s="3">
        <v>100.85680000000001</v>
      </c>
      <c r="F372" s="3">
        <v>6.5000000000000002E-2</v>
      </c>
      <c r="G372" s="3">
        <v>3.5999999999999997E-2</v>
      </c>
      <c r="H372" s="3" t="s">
        <v>50</v>
      </c>
      <c r="I372" s="3">
        <v>0.25</v>
      </c>
      <c r="J372" s="3">
        <v>0.25</v>
      </c>
    </row>
    <row r="373" spans="1:10" s="1" customFormat="1" ht="11.25" x14ac:dyDescent="0.2">
      <c r="A373" s="3" t="s">
        <v>544</v>
      </c>
      <c r="B373" s="3">
        <v>1001568.81</v>
      </c>
      <c r="C373" s="3">
        <v>1617893.96</v>
      </c>
      <c r="D373" s="3">
        <v>102.42</v>
      </c>
      <c r="E373" s="3">
        <v>101.0168</v>
      </c>
      <c r="F373" s="3">
        <v>0.157</v>
      </c>
      <c r="G373" s="3">
        <v>8.7999999999999995E-2</v>
      </c>
      <c r="H373" s="3" t="s">
        <v>50</v>
      </c>
      <c r="I373" s="3">
        <v>0.25</v>
      </c>
      <c r="J373" s="3">
        <v>0.25</v>
      </c>
    </row>
    <row r="374" spans="1:10" s="1" customFormat="1" ht="11.25" x14ac:dyDescent="0.2">
      <c r="A374" s="3" t="s">
        <v>545</v>
      </c>
      <c r="B374" s="3">
        <v>1001620.57</v>
      </c>
      <c r="C374" s="3">
        <v>1617808.73</v>
      </c>
      <c r="D374" s="3">
        <v>102.58</v>
      </c>
      <c r="E374" s="3">
        <v>100.4495</v>
      </c>
      <c r="F374" s="3">
        <v>0.123</v>
      </c>
      <c r="G374" s="3">
        <v>6.9000000000000006E-2</v>
      </c>
      <c r="H374" s="3" t="s">
        <v>50</v>
      </c>
      <c r="I374" s="3">
        <v>0.25</v>
      </c>
      <c r="J374" s="3">
        <v>0.25</v>
      </c>
    </row>
    <row r="375" spans="1:10" s="1" customFormat="1" ht="11.25" x14ac:dyDescent="0.2">
      <c r="A375" s="3" t="s">
        <v>548</v>
      </c>
      <c r="B375" s="3">
        <v>1001484.44</v>
      </c>
      <c r="C375" s="3">
        <v>1617736.89</v>
      </c>
      <c r="D375" s="3">
        <v>102.02</v>
      </c>
      <c r="E375" s="3">
        <v>98.81</v>
      </c>
      <c r="F375" s="3">
        <v>0.113</v>
      </c>
      <c r="G375" s="3">
        <v>6.3E-2</v>
      </c>
      <c r="H375" s="3" t="s">
        <v>50</v>
      </c>
      <c r="I375" s="3">
        <v>0.25</v>
      </c>
      <c r="J375" s="3">
        <v>0.25</v>
      </c>
    </row>
    <row r="376" spans="1:10" s="1" customFormat="1" ht="11.25" x14ac:dyDescent="0.2">
      <c r="A376" s="3" t="s">
        <v>553</v>
      </c>
      <c r="B376" s="3">
        <v>1001546.77</v>
      </c>
      <c r="C376" s="3">
        <v>1617771.88</v>
      </c>
      <c r="D376" s="3">
        <v>102.39</v>
      </c>
      <c r="E376" s="3">
        <v>98.249499999999998</v>
      </c>
      <c r="F376" s="3">
        <v>0.15</v>
      </c>
      <c r="G376" s="3">
        <v>8.4000000000000005E-2</v>
      </c>
      <c r="H376" s="3" t="s">
        <v>50</v>
      </c>
      <c r="I376" s="3">
        <v>0.25</v>
      </c>
      <c r="J376" s="3">
        <v>0.25</v>
      </c>
    </row>
    <row r="377" spans="1:10" s="1" customFormat="1" ht="11.25" x14ac:dyDescent="0.2">
      <c r="A377" s="3" t="s">
        <v>550</v>
      </c>
      <c r="B377" s="3">
        <v>1001662.8</v>
      </c>
      <c r="C377" s="3">
        <v>1617742.97</v>
      </c>
      <c r="D377" s="3">
        <v>102.39</v>
      </c>
      <c r="E377" s="3">
        <v>99.9983</v>
      </c>
      <c r="F377" s="3">
        <v>0.13400000000000001</v>
      </c>
      <c r="G377" s="3">
        <v>7.4999999999999997E-2</v>
      </c>
      <c r="H377" s="3" t="s">
        <v>50</v>
      </c>
      <c r="I377" s="3">
        <v>0.25</v>
      </c>
      <c r="J377" s="3">
        <v>0.25</v>
      </c>
    </row>
    <row r="378" spans="1:10" s="1" customFormat="1" ht="11.25" x14ac:dyDescent="0.2">
      <c r="A378" s="3" t="s">
        <v>538</v>
      </c>
      <c r="B378" s="3">
        <v>1001596.13</v>
      </c>
      <c r="C378" s="3">
        <v>1617690.61</v>
      </c>
      <c r="D378" s="3">
        <v>102.17</v>
      </c>
      <c r="E378" s="3">
        <v>98.162599999999998</v>
      </c>
      <c r="F378" s="3">
        <v>0.108</v>
      </c>
      <c r="G378" s="3">
        <v>6.0999999999999999E-2</v>
      </c>
      <c r="H378" s="3" t="s">
        <v>50</v>
      </c>
      <c r="I378" s="3">
        <v>0.25</v>
      </c>
      <c r="J378" s="3">
        <v>0.25</v>
      </c>
    </row>
    <row r="379" spans="1:10" s="1" customFormat="1" ht="11.25" x14ac:dyDescent="0.2">
      <c r="A379" s="3" t="s">
        <v>726</v>
      </c>
      <c r="B379" s="3">
        <v>1001630.7</v>
      </c>
      <c r="C379" s="3">
        <v>1617631.48</v>
      </c>
      <c r="D379" s="3">
        <v>102.32</v>
      </c>
      <c r="E379" s="3">
        <v>98.1</v>
      </c>
      <c r="F379" s="3">
        <v>7.8E-2</v>
      </c>
      <c r="G379" s="3">
        <v>4.3999999999999997E-2</v>
      </c>
      <c r="H379" s="3" t="s">
        <v>50</v>
      </c>
      <c r="I379" s="3">
        <v>0.25</v>
      </c>
      <c r="J379" s="3">
        <v>0.25</v>
      </c>
    </row>
    <row r="380" spans="1:10" s="1" customFormat="1" ht="11.25" x14ac:dyDescent="0.2">
      <c r="A380" s="3" t="s">
        <v>800</v>
      </c>
      <c r="B380" s="3">
        <v>1001654.21</v>
      </c>
      <c r="C380" s="3">
        <v>1617587.96</v>
      </c>
      <c r="D380" s="3">
        <v>102.32</v>
      </c>
      <c r="E380" s="3">
        <v>98.054000000000002</v>
      </c>
      <c r="F380" s="3">
        <v>0.04</v>
      </c>
      <c r="G380" s="3">
        <v>2.3E-2</v>
      </c>
      <c r="H380" s="3" t="s">
        <v>50</v>
      </c>
      <c r="I380" s="3">
        <v>0.25</v>
      </c>
      <c r="J380" s="3">
        <v>0.25</v>
      </c>
    </row>
    <row r="381" spans="1:10" s="1" customFormat="1" ht="11.25" x14ac:dyDescent="0.2">
      <c r="A381" s="3" t="s">
        <v>801</v>
      </c>
      <c r="B381" s="3">
        <v>1001673.6</v>
      </c>
      <c r="C381" s="3">
        <v>1617566.89</v>
      </c>
      <c r="D381" s="3">
        <v>102.33</v>
      </c>
      <c r="E381" s="3">
        <v>98.028350000000003</v>
      </c>
      <c r="F381" s="3">
        <v>1.2999999999999999E-2</v>
      </c>
      <c r="G381" s="3">
        <v>7.0000000000000001E-3</v>
      </c>
      <c r="H381" s="3" t="s">
        <v>50</v>
      </c>
      <c r="I381" s="3">
        <v>0.25</v>
      </c>
      <c r="J381" s="3">
        <v>0.25</v>
      </c>
    </row>
    <row r="382" spans="1:10" x14ac:dyDescent="0.2">
      <c r="A382" s="3" t="s">
        <v>814</v>
      </c>
      <c r="B382" s="3">
        <v>1001679.4</v>
      </c>
      <c r="C382" s="3">
        <v>1617567.64</v>
      </c>
      <c r="D382" s="3">
        <v>102.33</v>
      </c>
      <c r="E382" s="3">
        <v>98.022760000000005</v>
      </c>
      <c r="F382" s="3">
        <v>0</v>
      </c>
      <c r="G382" s="3">
        <v>0</v>
      </c>
      <c r="H382" s="3" t="s">
        <v>50</v>
      </c>
      <c r="I382" s="3">
        <v>0.25</v>
      </c>
      <c r="J382" s="3">
        <v>0.25</v>
      </c>
    </row>
    <row r="383" spans="1:10" x14ac:dyDescent="0.25">
      <c r="A383" s="30"/>
      <c r="B383" s="30"/>
      <c r="C383" s="30"/>
      <c r="D383" s="30"/>
      <c r="E383" s="30"/>
      <c r="F383" s="30"/>
      <c r="G383" s="30"/>
      <c r="H383" s="30"/>
      <c r="I383" s="30"/>
      <c r="J383" s="30"/>
    </row>
    <row r="384" spans="1:10" x14ac:dyDescent="0.25">
      <c r="A384" s="30"/>
      <c r="B384" s="30"/>
      <c r="C384" s="30"/>
      <c r="D384" s="30"/>
      <c r="E384" s="30"/>
      <c r="F384" s="30"/>
      <c r="G384" s="30"/>
      <c r="H384" s="30"/>
      <c r="I384" s="30"/>
      <c r="J384" s="30"/>
    </row>
    <row r="385" spans="1:10" x14ac:dyDescent="0.25">
      <c r="A385" s="30"/>
      <c r="B385" s="30"/>
      <c r="C385" s="30"/>
      <c r="D385" s="30"/>
      <c r="E385" s="30"/>
      <c r="F385" s="30"/>
      <c r="G385" s="30"/>
      <c r="H385" s="30"/>
      <c r="I385" s="30"/>
      <c r="J385" s="30"/>
    </row>
    <row r="386" spans="1:10" x14ac:dyDescent="0.25">
      <c r="A386" s="30"/>
      <c r="B386" s="30"/>
      <c r="C386" s="30"/>
      <c r="D386" s="30"/>
      <c r="E386" s="30"/>
      <c r="F386" s="30"/>
      <c r="G386" s="30"/>
      <c r="H386" s="30"/>
      <c r="I386" s="30"/>
      <c r="J386" s="30"/>
    </row>
    <row r="387" spans="1:10" x14ac:dyDescent="0.25">
      <c r="A387" s="30"/>
      <c r="B387" s="30"/>
      <c r="C387" s="30"/>
      <c r="D387" s="30"/>
      <c r="E387" s="30"/>
      <c r="F387" s="30"/>
      <c r="G387" s="30"/>
      <c r="H387" s="30"/>
      <c r="I387" s="30"/>
      <c r="J387" s="30"/>
    </row>
    <row r="388" spans="1:10" x14ac:dyDescent="0.25">
      <c r="A388" s="30"/>
      <c r="B388" s="30"/>
      <c r="C388" s="30"/>
      <c r="D388" s="30"/>
      <c r="E388" s="30"/>
      <c r="F388" s="30"/>
      <c r="G388" s="30"/>
      <c r="H388" s="30"/>
      <c r="I388" s="30"/>
      <c r="J388" s="30"/>
    </row>
    <row r="389" spans="1:10" x14ac:dyDescent="0.25">
      <c r="A389" s="30"/>
      <c r="B389" s="30"/>
      <c r="C389" s="30"/>
      <c r="D389" s="30"/>
      <c r="E389" s="30"/>
      <c r="F389" s="30"/>
      <c r="G389" s="30"/>
      <c r="H389" s="30"/>
      <c r="I389" s="30"/>
      <c r="J389" s="30"/>
    </row>
    <row r="390" spans="1:10" x14ac:dyDescent="0.25">
      <c r="A390" s="30"/>
      <c r="B390" s="30"/>
      <c r="C390" s="30"/>
      <c r="D390" s="30"/>
      <c r="E390" s="30"/>
      <c r="F390" s="30"/>
      <c r="G390" s="30"/>
      <c r="H390" s="30"/>
      <c r="I390" s="30"/>
      <c r="J390" s="30"/>
    </row>
    <row r="391" spans="1:10" x14ac:dyDescent="0.25">
      <c r="A391" s="30"/>
      <c r="B391" s="30"/>
      <c r="C391" s="30"/>
      <c r="D391" s="30"/>
      <c r="E391" s="30"/>
      <c r="F391" s="30"/>
      <c r="G391" s="30"/>
      <c r="H391" s="30"/>
      <c r="I391" s="30"/>
      <c r="J391" s="30"/>
    </row>
    <row r="392" spans="1:10" x14ac:dyDescent="0.25">
      <c r="A392" s="30"/>
      <c r="B392" s="30"/>
      <c r="C392" s="30"/>
      <c r="D392" s="30"/>
      <c r="E392" s="30"/>
      <c r="F392" s="30"/>
      <c r="G392" s="30"/>
      <c r="H392" s="30"/>
      <c r="I392" s="30"/>
      <c r="J392" s="30"/>
    </row>
    <row r="393" spans="1:10" x14ac:dyDescent="0.25">
      <c r="A393" s="30"/>
      <c r="B393" s="30"/>
      <c r="C393" s="30"/>
      <c r="D393" s="30"/>
      <c r="E393" s="30"/>
      <c r="F393" s="30"/>
      <c r="G393" s="30"/>
      <c r="H393" s="30"/>
      <c r="I393" s="30"/>
      <c r="J393" s="30"/>
    </row>
    <row r="394" spans="1:10" x14ac:dyDescent="0.25">
      <c r="A394" s="30"/>
      <c r="B394" s="30"/>
      <c r="C394" s="30"/>
      <c r="D394" s="30"/>
      <c r="E394" s="30"/>
      <c r="F394" s="30"/>
      <c r="G394" s="30"/>
      <c r="H394" s="30"/>
      <c r="I394" s="30"/>
      <c r="J394" s="30"/>
    </row>
    <row r="395" spans="1:10" x14ac:dyDescent="0.25">
      <c r="A395" s="30"/>
      <c r="B395" s="30"/>
      <c r="C395" s="30"/>
      <c r="D395" s="30"/>
      <c r="E395" s="30"/>
      <c r="F395" s="30"/>
      <c r="G395" s="30"/>
      <c r="H395" s="30"/>
      <c r="I395" s="30"/>
      <c r="J395" s="30"/>
    </row>
    <row r="396" spans="1:10" x14ac:dyDescent="0.25">
      <c r="A396" s="30"/>
      <c r="B396" s="30"/>
      <c r="C396" s="30"/>
      <c r="D396" s="30"/>
      <c r="E396" s="30"/>
      <c r="F396" s="30"/>
      <c r="G396" s="30"/>
      <c r="H396" s="30"/>
      <c r="I396" s="30"/>
      <c r="J396" s="30"/>
    </row>
    <row r="397" spans="1:10" x14ac:dyDescent="0.25">
      <c r="A397" s="30"/>
      <c r="B397" s="30"/>
      <c r="C397" s="30"/>
      <c r="D397" s="30"/>
      <c r="E397" s="30"/>
      <c r="F397" s="30"/>
      <c r="G397" s="30"/>
      <c r="H397" s="30"/>
      <c r="I397" s="30"/>
      <c r="J397" s="30"/>
    </row>
    <row r="398" spans="1:10" x14ac:dyDescent="0.25">
      <c r="A398" s="30"/>
      <c r="B398" s="30"/>
      <c r="C398" s="30"/>
      <c r="D398" s="30"/>
      <c r="E398" s="30"/>
      <c r="F398" s="30"/>
      <c r="G398" s="30"/>
      <c r="H398" s="30"/>
      <c r="I398" s="30"/>
      <c r="J398" s="30"/>
    </row>
    <row r="399" spans="1:10" x14ac:dyDescent="0.25">
      <c r="A399" s="30"/>
      <c r="B399" s="30"/>
      <c r="C399" s="30"/>
      <c r="D399" s="30"/>
      <c r="E399" s="30"/>
      <c r="F399" s="30"/>
      <c r="G399" s="30"/>
      <c r="H399" s="30"/>
      <c r="I399" s="30"/>
      <c r="J399" s="30"/>
    </row>
    <row r="400" spans="1:10" x14ac:dyDescent="0.25">
      <c r="A400" s="30"/>
      <c r="B400" s="30"/>
      <c r="C400" s="30"/>
      <c r="D400" s="30"/>
      <c r="E400" s="30"/>
      <c r="F400" s="30"/>
      <c r="G400" s="30"/>
      <c r="H400" s="30"/>
      <c r="I400" s="30"/>
      <c r="J400" s="30"/>
    </row>
    <row r="401" spans="1:10" x14ac:dyDescent="0.25">
      <c r="A401" s="30"/>
      <c r="B401" s="30"/>
      <c r="C401" s="30"/>
      <c r="D401" s="30"/>
      <c r="E401" s="30"/>
      <c r="F401" s="30"/>
      <c r="G401" s="30"/>
      <c r="H401" s="30"/>
      <c r="I401" s="30"/>
      <c r="J401" s="30"/>
    </row>
    <row r="402" spans="1:10" x14ac:dyDescent="0.25">
      <c r="A402" s="30"/>
      <c r="B402" s="30"/>
      <c r="C402" s="30"/>
      <c r="D402" s="30"/>
      <c r="E402" s="30"/>
      <c r="F402" s="30"/>
      <c r="G402" s="30"/>
      <c r="H402" s="30"/>
      <c r="I402" s="30"/>
      <c r="J402" s="30"/>
    </row>
    <row r="403" spans="1:10" x14ac:dyDescent="0.25">
      <c r="A403" s="30"/>
      <c r="B403" s="30"/>
      <c r="C403" s="30"/>
      <c r="D403" s="30"/>
      <c r="E403" s="30"/>
      <c r="F403" s="30"/>
      <c r="G403" s="30"/>
      <c r="H403" s="30"/>
      <c r="I403" s="30"/>
      <c r="J403" s="30"/>
    </row>
    <row r="404" spans="1:10" x14ac:dyDescent="0.25">
      <c r="A404" s="30"/>
      <c r="B404" s="30"/>
      <c r="C404" s="30"/>
      <c r="D404" s="30"/>
      <c r="E404" s="30"/>
      <c r="F404" s="30"/>
      <c r="G404" s="30"/>
      <c r="H404" s="30"/>
      <c r="I404" s="30"/>
      <c r="J404" s="30"/>
    </row>
    <row r="405" spans="1:10" x14ac:dyDescent="0.25">
      <c r="A405" s="30"/>
      <c r="B405" s="30"/>
      <c r="C405" s="30"/>
      <c r="D405" s="30"/>
      <c r="E405" s="30"/>
      <c r="F405" s="30"/>
      <c r="G405" s="30"/>
      <c r="H405" s="30"/>
      <c r="I405" s="30"/>
      <c r="J405" s="30"/>
    </row>
    <row r="406" spans="1:10" x14ac:dyDescent="0.25">
      <c r="A406" s="30"/>
      <c r="B406" s="30"/>
      <c r="C406" s="30"/>
      <c r="D406" s="30"/>
      <c r="E406" s="30"/>
      <c r="F406" s="30"/>
      <c r="G406" s="30"/>
      <c r="H406" s="30"/>
      <c r="I406" s="30"/>
      <c r="J406" s="30"/>
    </row>
    <row r="407" spans="1:10" x14ac:dyDescent="0.25">
      <c r="A407" s="30"/>
      <c r="B407" s="30"/>
      <c r="C407" s="30"/>
      <c r="D407" s="30"/>
      <c r="E407" s="30"/>
      <c r="F407" s="30"/>
      <c r="G407" s="30"/>
      <c r="H407" s="30"/>
      <c r="I407" s="30"/>
      <c r="J407" s="30"/>
    </row>
    <row r="408" spans="1:10" x14ac:dyDescent="0.25">
      <c r="A408" s="30"/>
      <c r="B408" s="30"/>
      <c r="C408" s="30"/>
      <c r="D408" s="30"/>
      <c r="E408" s="30"/>
      <c r="F408" s="30"/>
      <c r="G408" s="30"/>
      <c r="H408" s="30"/>
      <c r="I408" s="30"/>
      <c r="J408" s="30"/>
    </row>
    <row r="409" spans="1:10" x14ac:dyDescent="0.25">
      <c r="A409" s="30"/>
      <c r="B409" s="30"/>
      <c r="C409" s="30"/>
      <c r="D409" s="30"/>
      <c r="E409" s="30"/>
      <c r="F409" s="30"/>
      <c r="G409" s="30"/>
      <c r="H409" s="30"/>
      <c r="I409" s="30"/>
      <c r="J409" s="30"/>
    </row>
    <row r="410" spans="1:10" x14ac:dyDescent="0.25">
      <c r="A410" s="30"/>
      <c r="B410" s="30"/>
      <c r="C410" s="30"/>
      <c r="D410" s="30"/>
      <c r="E410" s="30"/>
      <c r="F410" s="30"/>
      <c r="G410" s="30"/>
      <c r="H410" s="30"/>
      <c r="I410" s="30"/>
      <c r="J410" s="30"/>
    </row>
    <row r="411" spans="1:10" x14ac:dyDescent="0.25">
      <c r="A411" s="30"/>
      <c r="B411" s="30"/>
      <c r="C411" s="30"/>
      <c r="D411" s="30"/>
      <c r="E411" s="30"/>
      <c r="F411" s="30"/>
      <c r="G411" s="30"/>
      <c r="H411" s="30"/>
      <c r="I411" s="30"/>
      <c r="J411" s="30"/>
    </row>
    <row r="412" spans="1:10" x14ac:dyDescent="0.25">
      <c r="A412" s="30"/>
      <c r="B412" s="30"/>
      <c r="C412" s="30"/>
      <c r="D412" s="30"/>
      <c r="E412" s="30"/>
      <c r="F412" s="30"/>
      <c r="G412" s="30"/>
      <c r="H412" s="30"/>
      <c r="I412" s="30"/>
      <c r="J412" s="30"/>
    </row>
    <row r="413" spans="1:10" x14ac:dyDescent="0.25">
      <c r="A413" s="30"/>
      <c r="B413" s="30"/>
      <c r="C413" s="30"/>
      <c r="D413" s="30"/>
      <c r="E413" s="30"/>
      <c r="F413" s="30"/>
      <c r="G413" s="30"/>
      <c r="H413" s="30"/>
      <c r="I413" s="30"/>
      <c r="J413" s="30"/>
    </row>
    <row r="414" spans="1:10" x14ac:dyDescent="0.25">
      <c r="A414" s="30"/>
      <c r="B414" s="30"/>
      <c r="C414" s="30"/>
      <c r="D414" s="30"/>
      <c r="E414" s="30"/>
      <c r="F414" s="30"/>
      <c r="G414" s="30"/>
      <c r="H414" s="30"/>
      <c r="I414" s="30"/>
      <c r="J414" s="30"/>
    </row>
    <row r="415" spans="1:10" x14ac:dyDescent="0.25">
      <c r="A415" s="30"/>
      <c r="B415" s="30"/>
      <c r="C415" s="30"/>
      <c r="D415" s="30"/>
      <c r="E415" s="30"/>
      <c r="F415" s="30"/>
      <c r="G415" s="30"/>
      <c r="H415" s="30"/>
      <c r="I415" s="30"/>
      <c r="J415" s="30"/>
    </row>
    <row r="416" spans="1:10" x14ac:dyDescent="0.25">
      <c r="A416" s="30"/>
      <c r="B416" s="30"/>
      <c r="C416" s="30"/>
      <c r="D416" s="30"/>
      <c r="E416" s="30"/>
      <c r="F416" s="30"/>
      <c r="G416" s="30"/>
      <c r="H416" s="30"/>
      <c r="I416" s="30"/>
      <c r="J416" s="30"/>
    </row>
    <row r="417" spans="1:10" x14ac:dyDescent="0.25">
      <c r="A417" s="30"/>
      <c r="B417" s="30"/>
      <c r="C417" s="30"/>
      <c r="D417" s="30"/>
      <c r="E417" s="30"/>
      <c r="F417" s="30"/>
      <c r="G417" s="30"/>
      <c r="H417" s="30"/>
      <c r="I417" s="30"/>
      <c r="J417" s="30"/>
    </row>
    <row r="418" spans="1:10" x14ac:dyDescent="0.25">
      <c r="A418" s="30"/>
      <c r="B418" s="30"/>
      <c r="C418" s="30"/>
      <c r="D418" s="30"/>
      <c r="E418" s="30"/>
      <c r="F418" s="30"/>
      <c r="G418" s="30"/>
      <c r="H418" s="30"/>
      <c r="I418" s="30"/>
      <c r="J418" s="30"/>
    </row>
    <row r="419" spans="1:10" x14ac:dyDescent="0.25">
      <c r="A419" s="30"/>
      <c r="B419" s="30"/>
      <c r="C419" s="30"/>
      <c r="D419" s="30"/>
      <c r="E419" s="30"/>
      <c r="F419" s="30"/>
      <c r="G419" s="30"/>
      <c r="H419" s="30"/>
      <c r="I419" s="30"/>
      <c r="J419" s="30"/>
    </row>
    <row r="420" spans="1:10" x14ac:dyDescent="0.25">
      <c r="A420" s="30"/>
      <c r="B420" s="30"/>
      <c r="C420" s="30"/>
      <c r="D420" s="30"/>
      <c r="E420" s="30"/>
      <c r="F420" s="30"/>
      <c r="G420" s="30"/>
      <c r="H420" s="30"/>
      <c r="I420" s="30"/>
      <c r="J420" s="30"/>
    </row>
    <row r="421" spans="1:10" x14ac:dyDescent="0.25">
      <c r="A421" s="30"/>
      <c r="B421" s="30"/>
      <c r="C421" s="30"/>
      <c r="D421" s="30"/>
      <c r="E421" s="30"/>
      <c r="F421" s="30"/>
      <c r="G421" s="30"/>
      <c r="H421" s="30"/>
      <c r="I421" s="30"/>
      <c r="J421" s="30"/>
    </row>
    <row r="422" spans="1:10" x14ac:dyDescent="0.25">
      <c r="A422" s="30"/>
      <c r="B422" s="30"/>
      <c r="C422" s="30"/>
      <c r="D422" s="30"/>
      <c r="E422" s="30"/>
      <c r="F422" s="30"/>
      <c r="G422" s="30"/>
      <c r="H422" s="30"/>
      <c r="I422" s="30"/>
      <c r="J422" s="30"/>
    </row>
    <row r="423" spans="1:10" x14ac:dyDescent="0.25">
      <c r="A423" s="30"/>
      <c r="B423" s="30"/>
      <c r="C423" s="30"/>
      <c r="D423" s="30"/>
      <c r="E423" s="30"/>
      <c r="F423" s="30"/>
      <c r="G423" s="30"/>
      <c r="H423" s="30"/>
      <c r="I423" s="30"/>
      <c r="J423" s="30"/>
    </row>
    <row r="424" spans="1:10" x14ac:dyDescent="0.25">
      <c r="A424" s="30"/>
      <c r="B424" s="30"/>
      <c r="C424" s="30"/>
      <c r="D424" s="30"/>
      <c r="E424" s="30"/>
      <c r="F424" s="30"/>
      <c r="G424" s="30"/>
      <c r="H424" s="30"/>
      <c r="I424" s="30"/>
      <c r="J424" s="30"/>
    </row>
    <row r="425" spans="1:10" x14ac:dyDescent="0.25">
      <c r="A425" s="30"/>
      <c r="B425" s="30"/>
      <c r="C425" s="30"/>
      <c r="D425" s="30"/>
      <c r="E425" s="30"/>
      <c r="F425" s="30"/>
      <c r="G425" s="30"/>
      <c r="H425" s="30"/>
      <c r="I425" s="30"/>
      <c r="J425" s="30"/>
    </row>
    <row r="426" spans="1:10" x14ac:dyDescent="0.25">
      <c r="A426" s="30"/>
      <c r="B426" s="30"/>
      <c r="C426" s="30"/>
      <c r="D426" s="30"/>
      <c r="E426" s="30"/>
      <c r="F426" s="30"/>
      <c r="G426" s="30"/>
      <c r="H426" s="30"/>
      <c r="I426" s="30"/>
      <c r="J426" s="30"/>
    </row>
    <row r="427" spans="1:10" x14ac:dyDescent="0.25">
      <c r="A427" s="30"/>
      <c r="B427" s="30"/>
      <c r="C427" s="30"/>
      <c r="D427" s="30"/>
      <c r="E427" s="30"/>
      <c r="F427" s="30"/>
      <c r="G427" s="30"/>
      <c r="H427" s="30"/>
      <c r="I427" s="30"/>
      <c r="J427" s="30"/>
    </row>
    <row r="428" spans="1:10" x14ac:dyDescent="0.25">
      <c r="A428" s="30"/>
      <c r="B428" s="30"/>
      <c r="C428" s="30"/>
      <c r="D428" s="30"/>
      <c r="E428" s="30"/>
      <c r="F428" s="30"/>
      <c r="G428" s="30"/>
      <c r="H428" s="30"/>
      <c r="I428" s="30"/>
      <c r="J428" s="30"/>
    </row>
    <row r="429" spans="1:10" x14ac:dyDescent="0.25">
      <c r="A429" s="30"/>
      <c r="B429" s="30"/>
      <c r="C429" s="30"/>
      <c r="D429" s="30"/>
      <c r="E429" s="30"/>
      <c r="F429" s="30"/>
      <c r="G429" s="30"/>
      <c r="H429" s="30"/>
      <c r="I429" s="30"/>
      <c r="J429" s="30"/>
    </row>
    <row r="430" spans="1:10" x14ac:dyDescent="0.25">
      <c r="A430" s="30"/>
      <c r="B430" s="30"/>
      <c r="C430" s="30"/>
      <c r="D430" s="30"/>
      <c r="E430" s="30"/>
      <c r="F430" s="30"/>
      <c r="G430" s="30"/>
      <c r="H430" s="30"/>
      <c r="I430" s="30"/>
      <c r="J430" s="30"/>
    </row>
    <row r="431" spans="1:10" x14ac:dyDescent="0.25">
      <c r="A431" s="30"/>
      <c r="B431" s="30"/>
      <c r="C431" s="30"/>
      <c r="D431" s="30"/>
      <c r="E431" s="30"/>
      <c r="F431" s="30"/>
      <c r="G431" s="30"/>
      <c r="H431" s="30"/>
      <c r="I431" s="30"/>
      <c r="J431" s="30"/>
    </row>
    <row r="432" spans="1:10" x14ac:dyDescent="0.25">
      <c r="A432" s="30"/>
      <c r="B432" s="30"/>
      <c r="C432" s="30"/>
      <c r="D432" s="30"/>
      <c r="E432" s="30"/>
      <c r="F432" s="30"/>
      <c r="G432" s="30"/>
      <c r="H432" s="30"/>
      <c r="I432" s="30"/>
      <c r="J432" s="30"/>
    </row>
    <row r="433" spans="1:10" x14ac:dyDescent="0.25">
      <c r="A433" s="30"/>
      <c r="B433" s="30"/>
      <c r="C433" s="30"/>
      <c r="D433" s="30"/>
      <c r="E433" s="30"/>
      <c r="F433" s="30"/>
      <c r="G433" s="30"/>
      <c r="H433" s="30"/>
      <c r="I433" s="30"/>
      <c r="J433" s="30"/>
    </row>
    <row r="434" spans="1:10" x14ac:dyDescent="0.25">
      <c r="A434" s="30"/>
      <c r="B434" s="30"/>
      <c r="C434" s="30"/>
      <c r="D434" s="30"/>
      <c r="E434" s="30"/>
      <c r="F434" s="30"/>
      <c r="G434" s="30"/>
      <c r="H434" s="30"/>
      <c r="I434" s="30"/>
      <c r="J434" s="30"/>
    </row>
    <row r="435" spans="1:10" x14ac:dyDescent="0.25">
      <c r="A435" s="30"/>
      <c r="B435" s="30"/>
      <c r="C435" s="30"/>
      <c r="D435" s="30"/>
      <c r="E435" s="30"/>
      <c r="F435" s="30"/>
      <c r="G435" s="30"/>
      <c r="H435" s="30"/>
      <c r="I435" s="30"/>
      <c r="J435" s="30"/>
    </row>
    <row r="436" spans="1:10" x14ac:dyDescent="0.25">
      <c r="A436" s="30"/>
      <c r="B436" s="30"/>
      <c r="C436" s="30"/>
      <c r="D436" s="30"/>
      <c r="E436" s="30"/>
      <c r="F436" s="30"/>
      <c r="G436" s="30"/>
      <c r="H436" s="30"/>
      <c r="I436" s="30"/>
      <c r="J436" s="30"/>
    </row>
    <row r="437" spans="1:10" x14ac:dyDescent="0.25">
      <c r="A437" s="30"/>
      <c r="B437" s="30"/>
      <c r="C437" s="30"/>
      <c r="D437" s="30"/>
      <c r="E437" s="30"/>
      <c r="F437" s="30"/>
      <c r="G437" s="30"/>
      <c r="H437" s="30"/>
      <c r="I437" s="30"/>
      <c r="J437" s="30"/>
    </row>
    <row r="438" spans="1:10" x14ac:dyDescent="0.25">
      <c r="A438" s="30"/>
      <c r="B438" s="30"/>
      <c r="C438" s="30"/>
      <c r="D438" s="30"/>
      <c r="E438" s="30"/>
      <c r="F438" s="30"/>
      <c r="G438" s="30"/>
      <c r="H438" s="30"/>
      <c r="I438" s="30"/>
      <c r="J438" s="30"/>
    </row>
    <row r="439" spans="1:10" x14ac:dyDescent="0.25">
      <c r="A439" s="30"/>
      <c r="B439" s="30"/>
      <c r="C439" s="30"/>
      <c r="D439" s="30"/>
      <c r="E439" s="30"/>
      <c r="F439" s="30"/>
      <c r="G439" s="30"/>
      <c r="H439" s="30"/>
      <c r="I439" s="30"/>
      <c r="J439" s="30"/>
    </row>
    <row r="440" spans="1:10" x14ac:dyDescent="0.25">
      <c r="A440" s="30"/>
      <c r="B440" s="30"/>
      <c r="C440" s="30"/>
      <c r="D440" s="30"/>
      <c r="E440" s="30"/>
      <c r="F440" s="30"/>
      <c r="G440" s="30"/>
      <c r="H440" s="30"/>
      <c r="I440" s="30"/>
      <c r="J440" s="30"/>
    </row>
    <row r="441" spans="1:10" x14ac:dyDescent="0.25">
      <c r="A441" s="30"/>
      <c r="B441" s="30"/>
      <c r="C441" s="30"/>
      <c r="D441" s="30"/>
      <c r="E441" s="30"/>
      <c r="F441" s="30"/>
      <c r="G441" s="30"/>
      <c r="H441" s="30"/>
      <c r="I441" s="30"/>
      <c r="J441" s="30"/>
    </row>
    <row r="442" spans="1:10" x14ac:dyDescent="0.25">
      <c r="A442" s="30"/>
      <c r="B442" s="30"/>
      <c r="C442" s="30"/>
      <c r="D442" s="30"/>
      <c r="E442" s="30"/>
      <c r="F442" s="30"/>
      <c r="G442" s="30"/>
      <c r="H442" s="30"/>
      <c r="I442" s="30"/>
      <c r="J442" s="30"/>
    </row>
    <row r="443" spans="1:10" x14ac:dyDescent="0.25">
      <c r="A443" s="30"/>
      <c r="B443" s="30"/>
      <c r="C443" s="30"/>
      <c r="D443" s="30"/>
      <c r="E443" s="30"/>
      <c r="F443" s="30"/>
      <c r="G443" s="30"/>
      <c r="H443" s="30"/>
      <c r="I443" s="30"/>
      <c r="J443" s="30"/>
    </row>
    <row r="444" spans="1:10" x14ac:dyDescent="0.25">
      <c r="A444" s="30"/>
      <c r="B444" s="30"/>
      <c r="C444" s="30"/>
      <c r="D444" s="30"/>
      <c r="E444" s="30"/>
      <c r="F444" s="30"/>
      <c r="G444" s="30"/>
      <c r="H444" s="30"/>
      <c r="I444" s="30"/>
      <c r="J444" s="30"/>
    </row>
    <row r="445" spans="1:10" x14ac:dyDescent="0.25">
      <c r="A445" s="30"/>
      <c r="B445" s="30"/>
      <c r="C445" s="30"/>
      <c r="D445" s="30"/>
      <c r="E445" s="30"/>
      <c r="F445" s="30"/>
      <c r="G445" s="30"/>
      <c r="H445" s="30"/>
      <c r="I445" s="30"/>
      <c r="J445" s="30"/>
    </row>
    <row r="446" spans="1:10" x14ac:dyDescent="0.25">
      <c r="A446" s="30"/>
      <c r="B446" s="30"/>
      <c r="C446" s="30"/>
      <c r="D446" s="30"/>
      <c r="E446" s="30"/>
      <c r="F446" s="30"/>
      <c r="G446" s="30"/>
      <c r="H446" s="30"/>
      <c r="I446" s="30"/>
      <c r="J446" s="30"/>
    </row>
    <row r="447" spans="1:10" x14ac:dyDescent="0.25">
      <c r="A447" s="30"/>
      <c r="B447" s="30"/>
      <c r="C447" s="30"/>
      <c r="D447" s="30"/>
      <c r="E447" s="30"/>
      <c r="F447" s="30"/>
      <c r="G447" s="30"/>
      <c r="H447" s="30"/>
      <c r="I447" s="30"/>
      <c r="J447" s="30"/>
    </row>
    <row r="448" spans="1:10" x14ac:dyDescent="0.25">
      <c r="A448" s="30"/>
      <c r="B448" s="30"/>
      <c r="C448" s="30"/>
      <c r="D448" s="30"/>
      <c r="E448" s="30"/>
      <c r="F448" s="30"/>
      <c r="G448" s="30"/>
      <c r="H448" s="30"/>
      <c r="I448" s="30"/>
      <c r="J448" s="30"/>
    </row>
    <row r="449" spans="1:10" x14ac:dyDescent="0.25">
      <c r="A449" s="30"/>
      <c r="B449" s="30"/>
      <c r="C449" s="30"/>
      <c r="D449" s="30"/>
      <c r="E449" s="30"/>
      <c r="F449" s="30"/>
      <c r="G449" s="30"/>
      <c r="H449" s="30"/>
      <c r="I449" s="30"/>
      <c r="J449" s="30"/>
    </row>
    <row r="450" spans="1:10" x14ac:dyDescent="0.25">
      <c r="A450" s="30"/>
      <c r="B450" s="30"/>
      <c r="C450" s="30"/>
      <c r="D450" s="30"/>
      <c r="E450" s="30"/>
      <c r="F450" s="30"/>
      <c r="G450" s="30"/>
      <c r="H450" s="30"/>
      <c r="I450" s="30"/>
      <c r="J450" s="30"/>
    </row>
    <row r="451" spans="1:10" x14ac:dyDescent="0.25">
      <c r="A451" s="30"/>
      <c r="B451" s="30"/>
      <c r="C451" s="30"/>
      <c r="D451" s="30"/>
      <c r="E451" s="30"/>
      <c r="F451" s="30"/>
      <c r="G451" s="30"/>
      <c r="H451" s="30"/>
      <c r="I451" s="30"/>
      <c r="J451" s="30"/>
    </row>
    <row r="452" spans="1:10" x14ac:dyDescent="0.25">
      <c r="A452" s="30"/>
      <c r="B452" s="30"/>
      <c r="C452" s="30"/>
      <c r="D452" s="30"/>
      <c r="E452" s="30"/>
      <c r="F452" s="30"/>
      <c r="G452" s="30"/>
      <c r="H452" s="30"/>
      <c r="I452" s="30"/>
      <c r="J452" s="30"/>
    </row>
    <row r="453" spans="1:10" x14ac:dyDescent="0.25">
      <c r="A453" s="30"/>
      <c r="B453" s="30"/>
      <c r="C453" s="30"/>
      <c r="D453" s="30"/>
      <c r="E453" s="30"/>
      <c r="F453" s="30"/>
      <c r="G453" s="30"/>
      <c r="H453" s="30"/>
      <c r="I453" s="30"/>
      <c r="J453" s="30"/>
    </row>
    <row r="454" spans="1:10" x14ac:dyDescent="0.25">
      <c r="A454" s="30"/>
      <c r="B454" s="30"/>
      <c r="C454" s="30"/>
      <c r="D454" s="30"/>
      <c r="E454" s="30"/>
      <c r="F454" s="30"/>
      <c r="G454" s="30"/>
      <c r="H454" s="30"/>
      <c r="I454" s="30"/>
      <c r="J454" s="30"/>
    </row>
    <row r="455" spans="1:10" x14ac:dyDescent="0.25">
      <c r="A455" s="30"/>
      <c r="B455" s="30"/>
      <c r="C455" s="30"/>
      <c r="D455" s="30"/>
      <c r="E455" s="30"/>
      <c r="F455" s="30"/>
      <c r="G455" s="30"/>
      <c r="H455" s="30"/>
      <c r="I455" s="30"/>
      <c r="J455" s="30"/>
    </row>
    <row r="456" spans="1:10" x14ac:dyDescent="0.25">
      <c r="A456" s="30"/>
      <c r="B456" s="30"/>
      <c r="C456" s="30"/>
      <c r="D456" s="30"/>
      <c r="E456" s="30"/>
      <c r="F456" s="30"/>
      <c r="G456" s="30"/>
      <c r="H456" s="30"/>
      <c r="I456" s="30"/>
      <c r="J456" s="30"/>
    </row>
    <row r="457" spans="1:10" x14ac:dyDescent="0.25">
      <c r="A457" s="30"/>
      <c r="B457" s="30"/>
      <c r="C457" s="30"/>
      <c r="D457" s="30"/>
      <c r="E457" s="30"/>
      <c r="F457" s="30"/>
      <c r="G457" s="30"/>
      <c r="H457" s="30"/>
      <c r="I457" s="30"/>
      <c r="J457" s="30"/>
    </row>
    <row r="458" spans="1:10" x14ac:dyDescent="0.25">
      <c r="A458" s="30"/>
      <c r="B458" s="30"/>
      <c r="C458" s="30"/>
      <c r="D458" s="30"/>
      <c r="E458" s="30"/>
      <c r="F458" s="30"/>
      <c r="G458" s="30"/>
      <c r="H458" s="30"/>
      <c r="I458" s="30"/>
      <c r="J458" s="30"/>
    </row>
    <row r="459" spans="1:10" x14ac:dyDescent="0.25">
      <c r="A459" s="30"/>
      <c r="B459" s="30"/>
      <c r="C459" s="30"/>
      <c r="D459" s="30"/>
      <c r="E459" s="30"/>
      <c r="F459" s="30"/>
      <c r="G459" s="30"/>
      <c r="H459" s="30"/>
      <c r="I459" s="30"/>
      <c r="J459" s="30"/>
    </row>
    <row r="460" spans="1:10" x14ac:dyDescent="0.25">
      <c r="A460" s="30"/>
      <c r="B460" s="30"/>
      <c r="C460" s="30"/>
      <c r="D460" s="30"/>
      <c r="E460" s="30"/>
      <c r="F460" s="30"/>
      <c r="G460" s="30"/>
      <c r="H460" s="30"/>
      <c r="I460" s="30"/>
      <c r="J460" s="30"/>
    </row>
    <row r="461" spans="1:10" x14ac:dyDescent="0.25">
      <c r="A461" s="30"/>
      <c r="B461" s="30"/>
      <c r="C461" s="30"/>
      <c r="D461" s="30"/>
      <c r="E461" s="30"/>
      <c r="F461" s="30"/>
      <c r="G461" s="30"/>
      <c r="H461" s="30"/>
      <c r="I461" s="30"/>
      <c r="J461" s="30"/>
    </row>
    <row r="462" spans="1:10" x14ac:dyDescent="0.25">
      <c r="A462" s="30"/>
      <c r="B462" s="30"/>
      <c r="C462" s="30"/>
      <c r="D462" s="30"/>
      <c r="E462" s="30"/>
      <c r="F462" s="30"/>
      <c r="G462" s="30"/>
      <c r="H462" s="30"/>
      <c r="I462" s="30"/>
      <c r="J462" s="30"/>
    </row>
    <row r="463" spans="1:10" x14ac:dyDescent="0.25">
      <c r="A463" s="30"/>
      <c r="B463" s="30"/>
      <c r="C463" s="30"/>
      <c r="D463" s="30"/>
      <c r="E463" s="30"/>
      <c r="F463" s="30"/>
      <c r="G463" s="30"/>
      <c r="H463" s="30"/>
      <c r="I463" s="30"/>
      <c r="J463" s="30"/>
    </row>
    <row r="464" spans="1:10" x14ac:dyDescent="0.25">
      <c r="A464" s="30"/>
      <c r="B464" s="30"/>
      <c r="C464" s="30"/>
      <c r="D464" s="30"/>
      <c r="E464" s="30"/>
      <c r="F464" s="30"/>
      <c r="G464" s="30"/>
      <c r="H464" s="30"/>
      <c r="I464" s="30"/>
      <c r="J464" s="30"/>
    </row>
    <row r="465" spans="1:10" x14ac:dyDescent="0.25">
      <c r="A465" s="30"/>
      <c r="B465" s="30"/>
      <c r="C465" s="30"/>
      <c r="D465" s="30"/>
      <c r="E465" s="30"/>
      <c r="F465" s="30"/>
      <c r="G465" s="30"/>
      <c r="H465" s="30"/>
      <c r="I465" s="30"/>
      <c r="J465" s="30"/>
    </row>
    <row r="466" spans="1:10" x14ac:dyDescent="0.25">
      <c r="A466" s="30"/>
      <c r="B466" s="30"/>
      <c r="C466" s="30"/>
      <c r="D466" s="30"/>
      <c r="E466" s="30"/>
      <c r="F466" s="30"/>
      <c r="G466" s="30"/>
      <c r="H466" s="30"/>
      <c r="I466" s="30"/>
      <c r="J466" s="30"/>
    </row>
    <row r="467" spans="1:10" x14ac:dyDescent="0.25">
      <c r="A467" s="30"/>
      <c r="B467" s="30"/>
      <c r="C467" s="30"/>
      <c r="D467" s="30"/>
      <c r="E467" s="30"/>
      <c r="F467" s="30"/>
      <c r="G467" s="30"/>
      <c r="H467" s="30"/>
      <c r="I467" s="30"/>
      <c r="J467" s="30"/>
    </row>
    <row r="468" spans="1:10" x14ac:dyDescent="0.25">
      <c r="A468" s="30"/>
      <c r="B468" s="30"/>
      <c r="C468" s="30"/>
      <c r="D468" s="30"/>
      <c r="E468" s="30"/>
      <c r="F468" s="30"/>
      <c r="G468" s="30"/>
      <c r="H468" s="30"/>
      <c r="I468" s="30"/>
      <c r="J468" s="30"/>
    </row>
    <row r="469" spans="1:10" x14ac:dyDescent="0.25">
      <c r="A469" s="30"/>
      <c r="B469" s="30"/>
      <c r="C469" s="30"/>
      <c r="D469" s="30"/>
      <c r="E469" s="30"/>
      <c r="F469" s="30"/>
      <c r="G469" s="30"/>
      <c r="H469" s="30"/>
      <c r="I469" s="30"/>
      <c r="J469" s="30"/>
    </row>
    <row r="470" spans="1:10" x14ac:dyDescent="0.25">
      <c r="A470" s="30"/>
      <c r="B470" s="30"/>
      <c r="C470" s="30"/>
      <c r="D470" s="30"/>
      <c r="E470" s="30"/>
      <c r="F470" s="30"/>
      <c r="G470" s="30"/>
      <c r="H470" s="30"/>
      <c r="I470" s="30"/>
      <c r="J470" s="30"/>
    </row>
    <row r="471" spans="1:10" x14ac:dyDescent="0.25">
      <c r="A471" s="30"/>
      <c r="B471" s="30"/>
      <c r="C471" s="30"/>
      <c r="D471" s="30"/>
      <c r="E471" s="30"/>
      <c r="F471" s="30"/>
      <c r="G471" s="30"/>
      <c r="H471" s="30"/>
      <c r="I471" s="30"/>
      <c r="J471" s="30"/>
    </row>
    <row r="472" spans="1:10" x14ac:dyDescent="0.25">
      <c r="A472" s="30"/>
      <c r="B472" s="30"/>
      <c r="C472" s="30"/>
      <c r="D472" s="30"/>
      <c r="E472" s="30"/>
      <c r="F472" s="30"/>
      <c r="G472" s="30"/>
      <c r="H472" s="30"/>
      <c r="I472" s="30"/>
      <c r="J472" s="30"/>
    </row>
    <row r="473" spans="1:10" x14ac:dyDescent="0.25">
      <c r="A473" s="30"/>
      <c r="B473" s="30"/>
      <c r="C473" s="30"/>
      <c r="D473" s="30"/>
      <c r="E473" s="30"/>
      <c r="F473" s="30"/>
      <c r="G473" s="30"/>
      <c r="H473" s="30"/>
      <c r="I473" s="30"/>
      <c r="J473" s="30"/>
    </row>
    <row r="474" spans="1:10" x14ac:dyDescent="0.25">
      <c r="A474" s="30"/>
      <c r="B474" s="30"/>
      <c r="C474" s="30"/>
      <c r="D474" s="30"/>
      <c r="E474" s="30"/>
      <c r="F474" s="30"/>
      <c r="G474" s="30"/>
      <c r="H474" s="30"/>
      <c r="I474" s="30"/>
      <c r="J474" s="30"/>
    </row>
    <row r="475" spans="1:10" x14ac:dyDescent="0.25">
      <c r="A475" s="30"/>
      <c r="B475" s="30"/>
      <c r="C475" s="30"/>
      <c r="D475" s="30"/>
      <c r="E475" s="30"/>
      <c r="F475" s="30"/>
      <c r="G475" s="30"/>
      <c r="H475" s="30"/>
      <c r="I475" s="30"/>
      <c r="J475" s="30"/>
    </row>
    <row r="476" spans="1:10" x14ac:dyDescent="0.25">
      <c r="A476" s="30"/>
      <c r="B476" s="30"/>
      <c r="C476" s="30"/>
      <c r="D476" s="30"/>
      <c r="E476" s="30"/>
      <c r="F476" s="30"/>
      <c r="G476" s="30"/>
      <c r="H476" s="30"/>
      <c r="I476" s="30"/>
      <c r="J476" s="30"/>
    </row>
    <row r="477" spans="1:10" x14ac:dyDescent="0.25">
      <c r="A477" s="30"/>
      <c r="B477" s="30"/>
      <c r="C477" s="30"/>
      <c r="D477" s="30"/>
      <c r="E477" s="30"/>
      <c r="F477" s="30"/>
      <c r="G477" s="30"/>
      <c r="H477" s="30"/>
      <c r="I477" s="30"/>
      <c r="J477" s="30"/>
    </row>
    <row r="478" spans="1:10" x14ac:dyDescent="0.25">
      <c r="A478" s="30"/>
      <c r="B478" s="30"/>
      <c r="C478" s="30"/>
      <c r="D478" s="30"/>
      <c r="E478" s="30"/>
      <c r="F478" s="30"/>
      <c r="G478" s="30"/>
      <c r="H478" s="30"/>
      <c r="I478" s="30"/>
      <c r="J478" s="30"/>
    </row>
    <row r="479" spans="1:10" x14ac:dyDescent="0.25">
      <c r="A479" s="30"/>
      <c r="B479" s="30"/>
      <c r="C479" s="30"/>
      <c r="D479" s="30"/>
      <c r="E479" s="30"/>
      <c r="F479" s="30"/>
      <c r="G479" s="30"/>
      <c r="H479" s="30"/>
      <c r="I479" s="30"/>
      <c r="J479" s="30"/>
    </row>
    <row r="480" spans="1:10" x14ac:dyDescent="0.25">
      <c r="A480" s="30"/>
      <c r="B480" s="30"/>
      <c r="C480" s="30"/>
      <c r="D480" s="30"/>
      <c r="E480" s="30"/>
      <c r="F480" s="30"/>
      <c r="G480" s="30"/>
      <c r="H480" s="30"/>
      <c r="I480" s="30"/>
      <c r="J480" s="30"/>
    </row>
    <row r="481" spans="1:10" x14ac:dyDescent="0.25">
      <c r="A481" s="30"/>
      <c r="B481" s="30"/>
      <c r="C481" s="30"/>
      <c r="D481" s="30"/>
      <c r="E481" s="30"/>
      <c r="F481" s="30"/>
      <c r="G481" s="30"/>
      <c r="H481" s="30"/>
      <c r="I481" s="30"/>
      <c r="J481" s="30"/>
    </row>
    <row r="482" spans="1:10" x14ac:dyDescent="0.25">
      <c r="A482" s="30"/>
      <c r="B482" s="30"/>
      <c r="C482" s="30"/>
      <c r="D482" s="30"/>
      <c r="E482" s="30"/>
      <c r="F482" s="30"/>
      <c r="G482" s="30"/>
      <c r="H482" s="30"/>
      <c r="I482" s="30"/>
      <c r="J482" s="30"/>
    </row>
    <row r="483" spans="1:10" x14ac:dyDescent="0.25">
      <c r="A483" s="30"/>
      <c r="B483" s="30"/>
      <c r="C483" s="30"/>
      <c r="D483" s="30"/>
      <c r="E483" s="30"/>
      <c r="F483" s="30"/>
      <c r="G483" s="30"/>
      <c r="H483" s="30"/>
      <c r="I483" s="30"/>
      <c r="J483" s="30"/>
    </row>
    <row r="484" spans="1:10" x14ac:dyDescent="0.25">
      <c r="A484" s="30"/>
      <c r="B484" s="30"/>
      <c r="C484" s="30"/>
      <c r="D484" s="30"/>
      <c r="E484" s="30"/>
      <c r="F484" s="30"/>
      <c r="G484" s="30"/>
      <c r="H484" s="30"/>
      <c r="I484" s="30"/>
      <c r="J484" s="30"/>
    </row>
    <row r="485" spans="1:10" x14ac:dyDescent="0.25">
      <c r="A485" s="30"/>
      <c r="B485" s="30"/>
      <c r="C485" s="30"/>
      <c r="D485" s="30"/>
      <c r="E485" s="30"/>
      <c r="F485" s="30"/>
      <c r="G485" s="30"/>
      <c r="H485" s="30"/>
      <c r="I485" s="30"/>
      <c r="J485" s="30"/>
    </row>
    <row r="486" spans="1:10" x14ac:dyDescent="0.25">
      <c r="A486" s="30"/>
      <c r="B486" s="30"/>
      <c r="C486" s="30"/>
      <c r="D486" s="30"/>
      <c r="E486" s="30"/>
      <c r="F486" s="30"/>
      <c r="G486" s="30"/>
      <c r="H486" s="30"/>
      <c r="I486" s="30"/>
      <c r="J486" s="30"/>
    </row>
    <row r="487" spans="1:10" x14ac:dyDescent="0.25">
      <c r="A487" s="30"/>
      <c r="B487" s="30"/>
      <c r="C487" s="30"/>
      <c r="D487" s="30"/>
      <c r="E487" s="30"/>
      <c r="F487" s="30"/>
      <c r="G487" s="30"/>
      <c r="H487" s="30"/>
      <c r="I487" s="30"/>
      <c r="J487" s="30"/>
    </row>
    <row r="488" spans="1:10" x14ac:dyDescent="0.25">
      <c r="A488" s="30"/>
      <c r="B488" s="30"/>
      <c r="C488" s="30"/>
      <c r="D488" s="30"/>
      <c r="E488" s="30"/>
      <c r="F488" s="30"/>
      <c r="G488" s="30"/>
      <c r="H488" s="30"/>
      <c r="I488" s="30"/>
      <c r="J488" s="30"/>
    </row>
    <row r="489" spans="1:10" x14ac:dyDescent="0.25">
      <c r="A489" s="30"/>
      <c r="B489" s="30"/>
      <c r="C489" s="30"/>
      <c r="D489" s="30"/>
      <c r="E489" s="30"/>
      <c r="F489" s="30"/>
      <c r="G489" s="30"/>
      <c r="H489" s="30"/>
      <c r="I489" s="30"/>
      <c r="J489" s="30"/>
    </row>
    <row r="490" spans="1:10" x14ac:dyDescent="0.25">
      <c r="A490" s="30"/>
      <c r="B490" s="30"/>
      <c r="C490" s="30"/>
      <c r="D490" s="30"/>
      <c r="E490" s="30"/>
      <c r="F490" s="30"/>
      <c r="G490" s="30"/>
      <c r="H490" s="30"/>
      <c r="I490" s="30"/>
      <c r="J490" s="30"/>
    </row>
    <row r="491" spans="1:10" x14ac:dyDescent="0.25">
      <c r="A491" s="30"/>
      <c r="B491" s="30"/>
      <c r="C491" s="30"/>
      <c r="D491" s="30"/>
      <c r="E491" s="30"/>
      <c r="F491" s="30"/>
      <c r="G491" s="30"/>
      <c r="H491" s="30"/>
      <c r="I491" s="30"/>
      <c r="J491" s="30"/>
    </row>
    <row r="492" spans="1:10" x14ac:dyDescent="0.25">
      <c r="A492" s="30"/>
      <c r="B492" s="30"/>
      <c r="C492" s="30"/>
      <c r="D492" s="30"/>
      <c r="E492" s="30"/>
      <c r="F492" s="30"/>
      <c r="G492" s="30"/>
      <c r="H492" s="30"/>
      <c r="I492" s="30"/>
      <c r="J492" s="30"/>
    </row>
    <row r="493" spans="1:10" x14ac:dyDescent="0.25">
      <c r="A493" s="30"/>
      <c r="B493" s="30"/>
      <c r="C493" s="30"/>
      <c r="D493" s="30"/>
      <c r="E493" s="30"/>
      <c r="F493" s="30"/>
      <c r="G493" s="30"/>
      <c r="H493" s="30"/>
      <c r="I493" s="30"/>
      <c r="J493" s="30"/>
    </row>
    <row r="494" spans="1:10" x14ac:dyDescent="0.25">
      <c r="A494" s="30"/>
      <c r="B494" s="30"/>
      <c r="C494" s="30"/>
      <c r="D494" s="30"/>
      <c r="E494" s="30"/>
      <c r="F494" s="30"/>
      <c r="G494" s="30"/>
      <c r="H494" s="30"/>
      <c r="I494" s="30"/>
      <c r="J494" s="30"/>
    </row>
    <row r="495" spans="1:10" x14ac:dyDescent="0.25">
      <c r="A495" s="30"/>
      <c r="B495" s="30"/>
      <c r="C495" s="30"/>
      <c r="D495" s="30"/>
      <c r="E495" s="30"/>
      <c r="F495" s="30"/>
      <c r="G495" s="30"/>
      <c r="H495" s="30"/>
      <c r="I495" s="30"/>
      <c r="J495" s="30"/>
    </row>
    <row r="496" spans="1:10" x14ac:dyDescent="0.25">
      <c r="A496" s="30"/>
      <c r="B496" s="30"/>
      <c r="C496" s="30"/>
      <c r="D496" s="30"/>
      <c r="E496" s="30"/>
      <c r="F496" s="30"/>
      <c r="G496" s="30"/>
      <c r="H496" s="30"/>
      <c r="I496" s="30"/>
      <c r="J496" s="30"/>
    </row>
    <row r="497" spans="1:10" x14ac:dyDescent="0.25">
      <c r="A497" s="30"/>
      <c r="B497" s="30"/>
      <c r="C497" s="30"/>
      <c r="D497" s="30"/>
      <c r="E497" s="30"/>
      <c r="F497" s="30"/>
      <c r="G497" s="30"/>
      <c r="H497" s="30"/>
      <c r="I497" s="30"/>
      <c r="J497" s="30"/>
    </row>
    <row r="498" spans="1:10" x14ac:dyDescent="0.25">
      <c r="A498" s="30"/>
      <c r="B498" s="30"/>
      <c r="C498" s="30"/>
      <c r="D498" s="30"/>
      <c r="E498" s="30"/>
      <c r="F498" s="30"/>
      <c r="G498" s="30"/>
      <c r="H498" s="30"/>
      <c r="I498" s="30"/>
      <c r="J498" s="30"/>
    </row>
    <row r="499" spans="1:10" x14ac:dyDescent="0.25">
      <c r="A499" s="30"/>
      <c r="B499" s="30"/>
      <c r="C499" s="30"/>
      <c r="D499" s="30"/>
      <c r="E499" s="30"/>
      <c r="F499" s="30"/>
      <c r="G499" s="30"/>
      <c r="H499" s="30"/>
      <c r="I499" s="30"/>
      <c r="J499" s="30"/>
    </row>
    <row r="500" spans="1:10" x14ac:dyDescent="0.25">
      <c r="A500" s="30"/>
      <c r="B500" s="30"/>
      <c r="C500" s="30"/>
      <c r="D500" s="30"/>
      <c r="E500" s="30"/>
      <c r="F500" s="30"/>
      <c r="G500" s="30"/>
      <c r="H500" s="30"/>
      <c r="I500" s="30"/>
      <c r="J500" s="30"/>
    </row>
    <row r="501" spans="1:10" x14ac:dyDescent="0.25">
      <c r="A501" s="30"/>
      <c r="B501" s="30"/>
      <c r="C501" s="30"/>
      <c r="D501" s="30"/>
      <c r="E501" s="30"/>
      <c r="F501" s="30"/>
      <c r="G501" s="30"/>
      <c r="H501" s="30"/>
      <c r="I501" s="30"/>
      <c r="J501" s="30"/>
    </row>
    <row r="502" spans="1:10" x14ac:dyDescent="0.25">
      <c r="A502" s="30"/>
      <c r="B502" s="30"/>
      <c r="C502" s="30"/>
      <c r="D502" s="30"/>
      <c r="E502" s="30"/>
      <c r="F502" s="30"/>
      <c r="G502" s="30"/>
      <c r="H502" s="30"/>
      <c r="I502" s="30"/>
      <c r="J502" s="30"/>
    </row>
    <row r="503" spans="1:10" x14ac:dyDescent="0.25">
      <c r="A503" s="30"/>
      <c r="B503" s="30"/>
      <c r="C503" s="30"/>
      <c r="D503" s="30"/>
      <c r="E503" s="30"/>
      <c r="F503" s="30"/>
      <c r="G503" s="30"/>
      <c r="H503" s="30"/>
      <c r="I503" s="30"/>
      <c r="J503" s="30"/>
    </row>
    <row r="504" spans="1:10" x14ac:dyDescent="0.25">
      <c r="A504" s="30"/>
      <c r="B504" s="30"/>
      <c r="C504" s="30"/>
      <c r="D504" s="30"/>
      <c r="E504" s="30"/>
      <c r="F504" s="30"/>
      <c r="G504" s="30"/>
      <c r="H504" s="30"/>
      <c r="I504" s="30"/>
      <c r="J504" s="30"/>
    </row>
    <row r="505" spans="1:10" x14ac:dyDescent="0.25">
      <c r="A505" s="30"/>
      <c r="B505" s="30"/>
      <c r="C505" s="30"/>
      <c r="D505" s="30"/>
      <c r="E505" s="30"/>
      <c r="F505" s="30"/>
      <c r="G505" s="30"/>
      <c r="H505" s="30"/>
      <c r="I505" s="30"/>
      <c r="J505" s="30"/>
    </row>
    <row r="506" spans="1:10" x14ac:dyDescent="0.25">
      <c r="A506" s="30"/>
      <c r="B506" s="30"/>
      <c r="C506" s="30"/>
      <c r="D506" s="30"/>
      <c r="E506" s="30"/>
      <c r="F506" s="30"/>
      <c r="G506" s="30"/>
      <c r="H506" s="30"/>
      <c r="I506" s="30"/>
      <c r="J506" s="30"/>
    </row>
    <row r="507" spans="1:10" x14ac:dyDescent="0.25">
      <c r="A507" s="30"/>
      <c r="B507" s="30"/>
      <c r="C507" s="30"/>
      <c r="D507" s="30"/>
      <c r="E507" s="30"/>
      <c r="F507" s="30"/>
      <c r="G507" s="30"/>
      <c r="H507" s="30"/>
      <c r="I507" s="30"/>
      <c r="J507" s="30"/>
    </row>
    <row r="508" spans="1:10" x14ac:dyDescent="0.25">
      <c r="A508" s="30"/>
      <c r="B508" s="30"/>
      <c r="C508" s="30"/>
      <c r="D508" s="30"/>
      <c r="E508" s="30"/>
      <c r="F508" s="30"/>
      <c r="G508" s="30"/>
      <c r="H508" s="30"/>
      <c r="I508" s="30"/>
      <c r="J508" s="30"/>
    </row>
    <row r="509" spans="1:10" x14ac:dyDescent="0.25">
      <c r="A509" s="30"/>
      <c r="B509" s="30"/>
      <c r="C509" s="30"/>
      <c r="D509" s="30"/>
      <c r="E509" s="30"/>
      <c r="F509" s="30"/>
      <c r="G509" s="30"/>
      <c r="H509" s="30"/>
      <c r="I509" s="30"/>
      <c r="J509" s="30"/>
    </row>
    <row r="510" spans="1:10" x14ac:dyDescent="0.25">
      <c r="A510" s="30"/>
      <c r="B510" s="30"/>
      <c r="C510" s="30"/>
      <c r="D510" s="30"/>
      <c r="E510" s="30"/>
      <c r="F510" s="30"/>
      <c r="G510" s="30"/>
      <c r="H510" s="30"/>
      <c r="I510" s="30"/>
      <c r="J510" s="30"/>
    </row>
    <row r="511" spans="1:10" x14ac:dyDescent="0.25">
      <c r="A511" s="30"/>
      <c r="B511" s="30"/>
      <c r="C511" s="30"/>
      <c r="D511" s="30"/>
      <c r="E511" s="30"/>
      <c r="F511" s="30"/>
      <c r="G511" s="30"/>
      <c r="H511" s="30"/>
      <c r="I511" s="30"/>
      <c r="J511" s="30"/>
    </row>
    <row r="512" spans="1:10" x14ac:dyDescent="0.25">
      <c r="A512" s="30"/>
      <c r="B512" s="30"/>
      <c r="C512" s="30"/>
      <c r="D512" s="30"/>
      <c r="E512" s="30"/>
      <c r="F512" s="30"/>
      <c r="G512" s="30"/>
      <c r="H512" s="30"/>
      <c r="I512" s="30"/>
      <c r="J512" s="30"/>
    </row>
    <row r="513" spans="1:10" x14ac:dyDescent="0.25">
      <c r="A513" s="30"/>
      <c r="B513" s="30"/>
      <c r="C513" s="30"/>
      <c r="D513" s="30"/>
      <c r="E513" s="30"/>
      <c r="F513" s="30"/>
      <c r="G513" s="30"/>
      <c r="H513" s="30"/>
      <c r="I513" s="30"/>
      <c r="J513" s="30"/>
    </row>
    <row r="514" spans="1:10" x14ac:dyDescent="0.25">
      <c r="A514" s="30"/>
      <c r="B514" s="30"/>
      <c r="C514" s="30"/>
      <c r="D514" s="30"/>
      <c r="E514" s="30"/>
      <c r="F514" s="30"/>
      <c r="G514" s="30"/>
      <c r="H514" s="30"/>
      <c r="I514" s="30"/>
      <c r="J514" s="30"/>
    </row>
    <row r="515" spans="1:10" x14ac:dyDescent="0.25">
      <c r="A515" s="30"/>
      <c r="B515" s="30"/>
      <c r="C515" s="30"/>
      <c r="D515" s="30"/>
      <c r="E515" s="30"/>
      <c r="F515" s="30"/>
      <c r="G515" s="30"/>
      <c r="H515" s="30"/>
      <c r="I515" s="30"/>
      <c r="J515" s="30"/>
    </row>
    <row r="516" spans="1:10" x14ac:dyDescent="0.25">
      <c r="A516" s="30"/>
      <c r="B516" s="30"/>
      <c r="C516" s="30"/>
      <c r="D516" s="30"/>
      <c r="E516" s="30"/>
      <c r="F516" s="30"/>
      <c r="G516" s="30"/>
      <c r="H516" s="30"/>
      <c r="I516" s="30"/>
      <c r="J516" s="30"/>
    </row>
    <row r="517" spans="1:10" x14ac:dyDescent="0.25">
      <c r="A517" s="30"/>
      <c r="B517" s="30"/>
      <c r="C517" s="30"/>
      <c r="D517" s="30"/>
      <c r="E517" s="30"/>
      <c r="F517" s="30"/>
      <c r="G517" s="30"/>
      <c r="H517" s="30"/>
      <c r="I517" s="30"/>
      <c r="J517" s="30"/>
    </row>
    <row r="518" spans="1:10" x14ac:dyDescent="0.25">
      <c r="A518" s="30"/>
      <c r="B518" s="30"/>
      <c r="C518" s="30"/>
      <c r="D518" s="30"/>
      <c r="E518" s="30"/>
      <c r="F518" s="30"/>
      <c r="G518" s="30"/>
      <c r="H518" s="30"/>
      <c r="I518" s="30"/>
      <c r="J518" s="30"/>
    </row>
    <row r="519" spans="1:10" x14ac:dyDescent="0.25">
      <c r="A519" s="30"/>
      <c r="B519" s="30"/>
      <c r="C519" s="30"/>
      <c r="D519" s="30"/>
      <c r="E519" s="30"/>
      <c r="F519" s="30"/>
      <c r="G519" s="30"/>
      <c r="H519" s="30"/>
      <c r="I519" s="30"/>
      <c r="J519" s="30"/>
    </row>
    <row r="520" spans="1:10" x14ac:dyDescent="0.25">
      <c r="A520" s="30"/>
      <c r="B520" s="30"/>
      <c r="C520" s="30"/>
      <c r="D520" s="30"/>
      <c r="E520" s="30"/>
      <c r="F520" s="30"/>
      <c r="G520" s="30"/>
      <c r="H520" s="30"/>
      <c r="I520" s="30"/>
      <c r="J520" s="30"/>
    </row>
    <row r="521" spans="1:10" x14ac:dyDescent="0.25">
      <c r="A521" s="30"/>
      <c r="B521" s="30"/>
      <c r="C521" s="30"/>
      <c r="D521" s="30"/>
      <c r="E521" s="30"/>
      <c r="F521" s="30"/>
      <c r="G521" s="30"/>
      <c r="H521" s="30"/>
      <c r="I521" s="30"/>
      <c r="J521" s="30"/>
    </row>
    <row r="522" spans="1:10" x14ac:dyDescent="0.25">
      <c r="A522" s="30"/>
      <c r="B522" s="30"/>
      <c r="C522" s="30"/>
      <c r="D522" s="30"/>
      <c r="E522" s="30"/>
      <c r="F522" s="30"/>
      <c r="G522" s="30"/>
      <c r="H522" s="30"/>
      <c r="I522" s="30"/>
      <c r="J522" s="30"/>
    </row>
    <row r="523" spans="1:10" x14ac:dyDescent="0.25">
      <c r="A523" s="30"/>
      <c r="B523" s="30"/>
      <c r="C523" s="30"/>
      <c r="D523" s="30"/>
      <c r="E523" s="30"/>
      <c r="F523" s="30"/>
      <c r="G523" s="30"/>
      <c r="H523" s="30"/>
      <c r="I523" s="30"/>
      <c r="J523" s="30"/>
    </row>
    <row r="524" spans="1:10" x14ac:dyDescent="0.25">
      <c r="A524" s="30"/>
      <c r="B524" s="30"/>
      <c r="C524" s="30"/>
      <c r="D524" s="30"/>
      <c r="E524" s="30"/>
      <c r="F524" s="30"/>
      <c r="G524" s="30"/>
      <c r="H524" s="30"/>
      <c r="I524" s="30"/>
      <c r="J524" s="30"/>
    </row>
    <row r="525" spans="1:10" x14ac:dyDescent="0.25">
      <c r="A525" s="30"/>
      <c r="B525" s="30"/>
      <c r="C525" s="30"/>
      <c r="D525" s="30"/>
      <c r="E525" s="30"/>
      <c r="F525" s="30"/>
      <c r="G525" s="30"/>
      <c r="H525" s="30"/>
      <c r="I525" s="30"/>
      <c r="J525" s="30"/>
    </row>
    <row r="526" spans="1:10" x14ac:dyDescent="0.25">
      <c r="A526" s="30"/>
      <c r="B526" s="30"/>
      <c r="C526" s="30"/>
      <c r="D526" s="30"/>
      <c r="E526" s="30"/>
      <c r="F526" s="30"/>
      <c r="G526" s="30"/>
      <c r="H526" s="30"/>
      <c r="I526" s="30"/>
      <c r="J526" s="30"/>
    </row>
    <row r="527" spans="1:10" x14ac:dyDescent="0.25">
      <c r="A527" s="30"/>
      <c r="B527" s="30"/>
      <c r="C527" s="30"/>
      <c r="D527" s="30"/>
      <c r="E527" s="30"/>
      <c r="F527" s="30"/>
      <c r="G527" s="30"/>
      <c r="H527" s="30"/>
      <c r="I527" s="30"/>
      <c r="J527" s="30"/>
    </row>
    <row r="528" spans="1:10" x14ac:dyDescent="0.25">
      <c r="A528" s="30"/>
      <c r="B528" s="30"/>
      <c r="C528" s="30"/>
      <c r="D528" s="30"/>
      <c r="E528" s="30"/>
      <c r="F528" s="30"/>
      <c r="G528" s="30"/>
      <c r="H528" s="30"/>
      <c r="I528" s="30"/>
      <c r="J528" s="30"/>
    </row>
    <row r="529" spans="1:10" x14ac:dyDescent="0.25">
      <c r="A529" s="30"/>
      <c r="B529" s="30"/>
      <c r="C529" s="30"/>
      <c r="D529" s="30"/>
      <c r="E529" s="30"/>
      <c r="F529" s="30"/>
      <c r="G529" s="30"/>
      <c r="H529" s="30"/>
      <c r="I529" s="30"/>
      <c r="J529" s="30"/>
    </row>
    <row r="530" spans="1:10" x14ac:dyDescent="0.25">
      <c r="A530" s="30"/>
      <c r="B530" s="30"/>
      <c r="C530" s="30"/>
      <c r="D530" s="30"/>
      <c r="E530" s="30"/>
      <c r="F530" s="30"/>
      <c r="G530" s="30"/>
      <c r="H530" s="30"/>
      <c r="I530" s="30"/>
      <c r="J530" s="30"/>
    </row>
    <row r="531" spans="1:10" x14ac:dyDescent="0.25">
      <c r="A531" s="30"/>
      <c r="B531" s="30"/>
      <c r="C531" s="30"/>
      <c r="D531" s="30"/>
      <c r="E531" s="30"/>
      <c r="F531" s="30"/>
      <c r="G531" s="30"/>
      <c r="H531" s="30"/>
      <c r="I531" s="30"/>
      <c r="J531" s="30"/>
    </row>
    <row r="532" spans="1:10" x14ac:dyDescent="0.25">
      <c r="A532" s="30"/>
      <c r="B532" s="30"/>
      <c r="C532" s="30"/>
      <c r="D532" s="30"/>
      <c r="E532" s="30"/>
      <c r="F532" s="30"/>
      <c r="G532" s="30"/>
      <c r="H532" s="30"/>
      <c r="I532" s="30"/>
      <c r="J532" s="30"/>
    </row>
    <row r="533" spans="1:10" x14ac:dyDescent="0.25">
      <c r="A533" s="30"/>
      <c r="B533" s="30"/>
      <c r="C533" s="30"/>
      <c r="D533" s="30"/>
      <c r="E533" s="30"/>
      <c r="F533" s="30"/>
      <c r="G533" s="30"/>
      <c r="H533" s="30"/>
      <c r="I533" s="30"/>
      <c r="J533" s="30"/>
    </row>
    <row r="534" spans="1:10" x14ac:dyDescent="0.25">
      <c r="A534" s="30"/>
      <c r="B534" s="30"/>
      <c r="C534" s="30"/>
      <c r="D534" s="30"/>
      <c r="E534" s="30"/>
      <c r="F534" s="30"/>
      <c r="G534" s="30"/>
      <c r="H534" s="30"/>
      <c r="I534" s="30"/>
      <c r="J534" s="30"/>
    </row>
    <row r="535" spans="1:10" x14ac:dyDescent="0.25">
      <c r="A535" s="30"/>
      <c r="B535" s="30"/>
      <c r="C535" s="30"/>
      <c r="D535" s="30"/>
      <c r="E535" s="30"/>
      <c r="F535" s="30"/>
      <c r="G535" s="30"/>
      <c r="H535" s="30"/>
      <c r="I535" s="30"/>
      <c r="J535" s="30"/>
    </row>
    <row r="536" spans="1:10" x14ac:dyDescent="0.25">
      <c r="A536" s="30"/>
      <c r="B536" s="30"/>
      <c r="C536" s="30"/>
      <c r="D536" s="30"/>
      <c r="E536" s="30"/>
      <c r="F536" s="30"/>
      <c r="G536" s="30"/>
      <c r="H536" s="30"/>
      <c r="I536" s="30"/>
      <c r="J536" s="30"/>
    </row>
    <row r="537" spans="1:10" x14ac:dyDescent="0.25">
      <c r="A537" s="30"/>
      <c r="B537" s="30"/>
      <c r="C537" s="30"/>
      <c r="D537" s="30"/>
      <c r="E537" s="30"/>
      <c r="F537" s="30"/>
      <c r="G537" s="30"/>
      <c r="H537" s="30"/>
      <c r="I537" s="30"/>
      <c r="J537" s="30"/>
    </row>
    <row r="538" spans="1:10" x14ac:dyDescent="0.25">
      <c r="A538" s="30"/>
      <c r="B538" s="30"/>
      <c r="C538" s="30"/>
      <c r="D538" s="30"/>
      <c r="E538" s="30"/>
      <c r="F538" s="30"/>
      <c r="G538" s="30"/>
      <c r="H538" s="30"/>
      <c r="I538" s="30"/>
      <c r="J538" s="30"/>
    </row>
    <row r="539" spans="1:10" x14ac:dyDescent="0.25">
      <c r="A539" s="30"/>
      <c r="B539" s="30"/>
      <c r="C539" s="30"/>
      <c r="D539" s="30"/>
      <c r="E539" s="30"/>
      <c r="F539" s="30"/>
      <c r="G539" s="30"/>
      <c r="H539" s="30"/>
      <c r="I539" s="30"/>
      <c r="J539" s="30"/>
    </row>
    <row r="540" spans="1:10" x14ac:dyDescent="0.25">
      <c r="A540" s="30"/>
      <c r="B540" s="30"/>
      <c r="C540" s="30"/>
      <c r="D540" s="30"/>
      <c r="E540" s="30"/>
      <c r="F540" s="30"/>
      <c r="G540" s="30"/>
      <c r="H540" s="30"/>
      <c r="I540" s="30"/>
      <c r="J540" s="30"/>
    </row>
    <row r="541" spans="1:10" x14ac:dyDescent="0.25">
      <c r="A541" s="30"/>
      <c r="B541" s="30"/>
      <c r="C541" s="30"/>
      <c r="D541" s="30"/>
      <c r="E541" s="30"/>
      <c r="F541" s="30"/>
      <c r="G541" s="30"/>
      <c r="H541" s="30"/>
      <c r="I541" s="30"/>
      <c r="J541" s="30"/>
    </row>
    <row r="542" spans="1:10" x14ac:dyDescent="0.25">
      <c r="A542" s="30"/>
      <c r="B542" s="30"/>
      <c r="C542" s="30"/>
      <c r="D542" s="30"/>
      <c r="E542" s="30"/>
      <c r="F542" s="30"/>
      <c r="G542" s="30"/>
      <c r="H542" s="30"/>
      <c r="I542" s="30"/>
      <c r="J542" s="30"/>
    </row>
    <row r="543" spans="1:10" x14ac:dyDescent="0.25">
      <c r="A543" s="30"/>
      <c r="B543" s="30"/>
      <c r="C543" s="30"/>
      <c r="D543" s="30"/>
      <c r="E543" s="30"/>
      <c r="F543" s="30"/>
      <c r="G543" s="30"/>
      <c r="H543" s="30"/>
      <c r="I543" s="30"/>
      <c r="J543" s="30"/>
    </row>
    <row r="544" spans="1:10" x14ac:dyDescent="0.25">
      <c r="A544" s="30"/>
      <c r="B544" s="30"/>
      <c r="C544" s="30"/>
      <c r="D544" s="30"/>
      <c r="E544" s="30"/>
      <c r="F544" s="30"/>
      <c r="G544" s="30"/>
      <c r="H544" s="30"/>
      <c r="I544" s="30"/>
      <c r="J544" s="30"/>
    </row>
    <row r="545" spans="1:10" x14ac:dyDescent="0.25">
      <c r="A545" s="30"/>
      <c r="B545" s="30"/>
      <c r="C545" s="30"/>
      <c r="D545" s="30"/>
      <c r="E545" s="30"/>
      <c r="F545" s="30"/>
      <c r="G545" s="30"/>
      <c r="H545" s="30"/>
      <c r="I545" s="30"/>
      <c r="J545" s="30"/>
    </row>
    <row r="546" spans="1:10" x14ac:dyDescent="0.25">
      <c r="A546" s="30"/>
      <c r="B546" s="30"/>
      <c r="C546" s="30"/>
      <c r="D546" s="30"/>
      <c r="E546" s="30"/>
      <c r="F546" s="30"/>
      <c r="G546" s="30"/>
      <c r="H546" s="30"/>
      <c r="I546" s="30"/>
      <c r="J546" s="30"/>
    </row>
    <row r="547" spans="1:10" x14ac:dyDescent="0.25">
      <c r="A547" s="30"/>
      <c r="B547" s="30"/>
      <c r="C547" s="30"/>
      <c r="D547" s="30"/>
      <c r="E547" s="30"/>
      <c r="F547" s="30"/>
      <c r="G547" s="30"/>
      <c r="H547" s="30"/>
      <c r="I547" s="30"/>
      <c r="J547" s="30"/>
    </row>
    <row r="548" spans="1:10" x14ac:dyDescent="0.25">
      <c r="A548" s="30"/>
      <c r="B548" s="30"/>
      <c r="C548" s="30"/>
      <c r="D548" s="30"/>
      <c r="E548" s="30"/>
      <c r="F548" s="30"/>
      <c r="G548" s="30"/>
      <c r="H548" s="30"/>
      <c r="I548" s="30"/>
      <c r="J548" s="30"/>
    </row>
    <row r="549" spans="1:10" x14ac:dyDescent="0.25">
      <c r="A549" s="30"/>
      <c r="B549" s="30"/>
      <c r="C549" s="30"/>
      <c r="D549" s="30"/>
      <c r="E549" s="30"/>
      <c r="F549" s="30"/>
      <c r="G549" s="30"/>
      <c r="H549" s="30"/>
      <c r="I549" s="30"/>
      <c r="J549" s="30"/>
    </row>
    <row r="550" spans="1:10" x14ac:dyDescent="0.25">
      <c r="A550" s="30"/>
      <c r="B550" s="30"/>
      <c r="C550" s="30"/>
      <c r="D550" s="30"/>
      <c r="E550" s="30"/>
      <c r="F550" s="30"/>
      <c r="G550" s="30"/>
      <c r="H550" s="30"/>
      <c r="I550" s="30"/>
      <c r="J550" s="30"/>
    </row>
    <row r="551" spans="1:10" x14ac:dyDescent="0.25">
      <c r="A551" s="30"/>
      <c r="B551" s="30"/>
      <c r="C551" s="30"/>
      <c r="D551" s="30"/>
      <c r="E551" s="30"/>
      <c r="F551" s="30"/>
      <c r="G551" s="30"/>
      <c r="H551" s="30"/>
      <c r="I551" s="30"/>
      <c r="J551" s="30"/>
    </row>
    <row r="552" spans="1:10" x14ac:dyDescent="0.25">
      <c r="A552" s="30"/>
      <c r="B552" s="30"/>
      <c r="C552" s="30"/>
      <c r="D552" s="30"/>
      <c r="E552" s="30"/>
      <c r="F552" s="30"/>
      <c r="G552" s="30"/>
      <c r="H552" s="30"/>
      <c r="I552" s="30"/>
      <c r="J552" s="30"/>
    </row>
    <row r="553" spans="1:10" x14ac:dyDescent="0.25">
      <c r="A553" s="30"/>
      <c r="B553" s="30"/>
      <c r="C553" s="30"/>
      <c r="D553" s="30"/>
      <c r="E553" s="30"/>
      <c r="F553" s="30"/>
      <c r="G553" s="30"/>
      <c r="H553" s="30"/>
      <c r="I553" s="30"/>
      <c r="J553" s="30"/>
    </row>
    <row r="554" spans="1:10" x14ac:dyDescent="0.25">
      <c r="A554" s="30"/>
      <c r="B554" s="30"/>
      <c r="C554" s="30"/>
      <c r="D554" s="30"/>
      <c r="E554" s="30"/>
      <c r="F554" s="30"/>
      <c r="G554" s="30"/>
      <c r="H554" s="30"/>
      <c r="I554" s="30"/>
      <c r="J554" s="30"/>
    </row>
    <row r="555" spans="1:10" x14ac:dyDescent="0.25">
      <c r="A555" s="30"/>
      <c r="B555" s="30"/>
      <c r="C555" s="30"/>
      <c r="D555" s="30"/>
      <c r="E555" s="30"/>
      <c r="F555" s="30"/>
      <c r="G555" s="30"/>
      <c r="H555" s="30"/>
      <c r="I555" s="30"/>
      <c r="J555" s="30"/>
    </row>
    <row r="556" spans="1:10" x14ac:dyDescent="0.25">
      <c r="A556" s="30"/>
      <c r="B556" s="30"/>
      <c r="C556" s="30"/>
      <c r="D556" s="30"/>
      <c r="E556" s="30"/>
      <c r="F556" s="30"/>
      <c r="G556" s="30"/>
      <c r="H556" s="30"/>
      <c r="I556" s="30"/>
      <c r="J556" s="30"/>
    </row>
    <row r="557" spans="1:10" x14ac:dyDescent="0.25">
      <c r="A557" s="30"/>
      <c r="B557" s="30"/>
      <c r="C557" s="30"/>
      <c r="D557" s="30"/>
      <c r="E557" s="30"/>
      <c r="F557" s="30"/>
      <c r="G557" s="30"/>
      <c r="H557" s="30"/>
      <c r="I557" s="30"/>
      <c r="J557" s="30"/>
    </row>
    <row r="558" spans="1:10" x14ac:dyDescent="0.25">
      <c r="A558" s="30"/>
      <c r="B558" s="30"/>
      <c r="C558" s="30"/>
      <c r="D558" s="30"/>
      <c r="E558" s="30"/>
      <c r="F558" s="30"/>
      <c r="G558" s="30"/>
      <c r="H558" s="30"/>
      <c r="I558" s="30"/>
      <c r="J558" s="30"/>
    </row>
    <row r="559" spans="1:10" x14ac:dyDescent="0.25">
      <c r="A559" s="30"/>
      <c r="B559" s="30"/>
      <c r="C559" s="30"/>
      <c r="D559" s="30"/>
      <c r="E559" s="30"/>
      <c r="F559" s="30"/>
      <c r="G559" s="30"/>
      <c r="H559" s="30"/>
      <c r="I559" s="30"/>
      <c r="J559" s="30"/>
    </row>
    <row r="560" spans="1:10" x14ac:dyDescent="0.25">
      <c r="A560" s="30"/>
      <c r="B560" s="30"/>
      <c r="C560" s="30"/>
      <c r="D560" s="30"/>
      <c r="E560" s="30"/>
      <c r="F560" s="30"/>
      <c r="G560" s="30"/>
      <c r="H560" s="30"/>
      <c r="I560" s="30"/>
      <c r="J560" s="30"/>
    </row>
    <row r="561" spans="1:10" x14ac:dyDescent="0.25">
      <c r="A561" s="30"/>
      <c r="B561" s="30"/>
      <c r="C561" s="30"/>
      <c r="D561" s="30"/>
      <c r="E561" s="30"/>
      <c r="F561" s="30"/>
      <c r="G561" s="30"/>
      <c r="H561" s="30"/>
      <c r="I561" s="30"/>
      <c r="J561" s="30"/>
    </row>
    <row r="562" spans="1:10" x14ac:dyDescent="0.25">
      <c r="A562" s="30"/>
      <c r="B562" s="30"/>
      <c r="C562" s="30"/>
      <c r="D562" s="30"/>
      <c r="E562" s="30"/>
      <c r="F562" s="30"/>
      <c r="G562" s="30"/>
      <c r="H562" s="30"/>
      <c r="I562" s="30"/>
      <c r="J562" s="30"/>
    </row>
    <row r="563" spans="1:10" x14ac:dyDescent="0.25">
      <c r="A563" s="30"/>
      <c r="B563" s="30"/>
      <c r="C563" s="30"/>
      <c r="D563" s="30"/>
      <c r="E563" s="30"/>
      <c r="F563" s="30"/>
      <c r="G563" s="30"/>
      <c r="H563" s="30"/>
      <c r="I563" s="30"/>
      <c r="J563" s="30"/>
    </row>
    <row r="564" spans="1:10" x14ac:dyDescent="0.25">
      <c r="A564" s="30"/>
      <c r="B564" s="30"/>
      <c r="C564" s="30"/>
      <c r="D564" s="30"/>
      <c r="E564" s="30"/>
      <c r="F564" s="30"/>
      <c r="G564" s="30"/>
      <c r="H564" s="30"/>
      <c r="I564" s="30"/>
      <c r="J564" s="30"/>
    </row>
    <row r="565" spans="1:10" x14ac:dyDescent="0.25">
      <c r="A565" s="30"/>
      <c r="B565" s="30"/>
      <c r="C565" s="30"/>
      <c r="D565" s="30"/>
      <c r="E565" s="30"/>
      <c r="F565" s="30"/>
      <c r="G565" s="30"/>
      <c r="H565" s="30"/>
      <c r="I565" s="30"/>
      <c r="J565" s="30"/>
    </row>
    <row r="566" spans="1:10" x14ac:dyDescent="0.25">
      <c r="A566" s="30"/>
      <c r="B566" s="30"/>
      <c r="C566" s="30"/>
      <c r="D566" s="30"/>
      <c r="E566" s="30"/>
      <c r="F566" s="30"/>
      <c r="G566" s="30"/>
      <c r="H566" s="30"/>
      <c r="I566" s="30"/>
      <c r="J566" s="30"/>
    </row>
    <row r="567" spans="1:10" x14ac:dyDescent="0.25">
      <c r="A567" s="30"/>
      <c r="B567" s="30"/>
      <c r="C567" s="30"/>
      <c r="D567" s="30"/>
      <c r="E567" s="30"/>
      <c r="F567" s="30"/>
      <c r="G567" s="30"/>
      <c r="H567" s="30"/>
      <c r="I567" s="30"/>
      <c r="J567" s="30"/>
    </row>
    <row r="568" spans="1:10" x14ac:dyDescent="0.25">
      <c r="A568" s="30"/>
      <c r="B568" s="30"/>
      <c r="C568" s="30"/>
      <c r="D568" s="30"/>
      <c r="E568" s="30"/>
      <c r="F568" s="30"/>
      <c r="G568" s="30"/>
      <c r="H568" s="30"/>
      <c r="I568" s="30"/>
      <c r="J568" s="30"/>
    </row>
    <row r="569" spans="1:10" x14ac:dyDescent="0.25">
      <c r="A569" s="30"/>
      <c r="B569" s="30"/>
      <c r="C569" s="30"/>
      <c r="D569" s="30"/>
      <c r="E569" s="30"/>
      <c r="F569" s="30"/>
      <c r="G569" s="30"/>
      <c r="H569" s="30"/>
      <c r="I569" s="30"/>
      <c r="J569" s="30"/>
    </row>
    <row r="570" spans="1:10" x14ac:dyDescent="0.25">
      <c r="A570" s="30"/>
      <c r="B570" s="30"/>
      <c r="C570" s="30"/>
      <c r="D570" s="30"/>
      <c r="E570" s="30"/>
      <c r="F570" s="30"/>
      <c r="G570" s="30"/>
      <c r="H570" s="30"/>
      <c r="I570" s="30"/>
      <c r="J570" s="30"/>
    </row>
    <row r="571" spans="1:10" x14ac:dyDescent="0.25">
      <c r="A571" s="30"/>
      <c r="B571" s="30"/>
      <c r="C571" s="30"/>
      <c r="D571" s="30"/>
      <c r="E571" s="30"/>
      <c r="F571" s="30"/>
      <c r="G571" s="30"/>
      <c r="H571" s="30"/>
      <c r="I571" s="30"/>
      <c r="J571" s="30"/>
    </row>
    <row r="572" spans="1:10" x14ac:dyDescent="0.25">
      <c r="A572" s="30"/>
      <c r="B572" s="30"/>
      <c r="C572" s="30"/>
      <c r="D572" s="30"/>
      <c r="E572" s="30"/>
      <c r="F572" s="30"/>
      <c r="G572" s="30"/>
      <c r="H572" s="30"/>
      <c r="I572" s="30"/>
      <c r="J572" s="30"/>
    </row>
    <row r="573" spans="1:10" x14ac:dyDescent="0.25">
      <c r="A573" s="30"/>
      <c r="B573" s="30"/>
      <c r="C573" s="30"/>
      <c r="D573" s="30"/>
      <c r="E573" s="30"/>
      <c r="F573" s="30"/>
      <c r="G573" s="30"/>
      <c r="H573" s="30"/>
      <c r="I573" s="30"/>
      <c r="J573" s="30"/>
    </row>
    <row r="574" spans="1:10" x14ac:dyDescent="0.25">
      <c r="A574" s="30"/>
      <c r="B574" s="30"/>
      <c r="C574" s="30"/>
      <c r="D574" s="30"/>
      <c r="E574" s="30"/>
      <c r="F574" s="30"/>
      <c r="G574" s="30"/>
      <c r="H574" s="30"/>
      <c r="I574" s="30"/>
      <c r="J574" s="30"/>
    </row>
    <row r="575" spans="1:10" x14ac:dyDescent="0.25">
      <c r="A575" s="30"/>
      <c r="B575" s="30"/>
      <c r="C575" s="30"/>
      <c r="D575" s="30"/>
      <c r="E575" s="30"/>
      <c r="F575" s="30"/>
      <c r="G575" s="30"/>
      <c r="H575" s="30"/>
      <c r="I575" s="30"/>
      <c r="J575" s="30"/>
    </row>
    <row r="576" spans="1:10" x14ac:dyDescent="0.25">
      <c r="A576" s="30"/>
      <c r="B576" s="30"/>
      <c r="C576" s="30"/>
      <c r="D576" s="30"/>
      <c r="E576" s="30"/>
      <c r="F576" s="30"/>
      <c r="G576" s="30"/>
      <c r="H576" s="30"/>
      <c r="I576" s="30"/>
      <c r="J576" s="30"/>
    </row>
    <row r="577" spans="1:10" x14ac:dyDescent="0.25">
      <c r="A577" s="30"/>
      <c r="B577" s="30"/>
      <c r="C577" s="30"/>
      <c r="D577" s="30"/>
      <c r="E577" s="30"/>
      <c r="F577" s="30"/>
      <c r="G577" s="30"/>
      <c r="H577" s="30"/>
      <c r="I577" s="30"/>
      <c r="J577" s="30"/>
    </row>
    <row r="578" spans="1:10" x14ac:dyDescent="0.25">
      <c r="A578" s="30"/>
      <c r="B578" s="30"/>
      <c r="C578" s="30"/>
      <c r="D578" s="30"/>
      <c r="E578" s="30"/>
      <c r="F578" s="30"/>
      <c r="G578" s="30"/>
      <c r="H578" s="30"/>
      <c r="I578" s="30"/>
      <c r="J578" s="30"/>
    </row>
    <row r="579" spans="1:10" x14ac:dyDescent="0.25">
      <c r="A579" s="30"/>
      <c r="B579" s="30"/>
      <c r="C579" s="30"/>
      <c r="D579" s="30"/>
      <c r="E579" s="30"/>
      <c r="F579" s="30"/>
      <c r="G579" s="30"/>
      <c r="H579" s="30"/>
      <c r="I579" s="30"/>
      <c r="J579" s="30"/>
    </row>
    <row r="580" spans="1:10" x14ac:dyDescent="0.25">
      <c r="A580" s="30"/>
      <c r="B580" s="30"/>
      <c r="C580" s="30"/>
      <c r="D580" s="30"/>
      <c r="E580" s="30"/>
      <c r="F580" s="30"/>
      <c r="G580" s="30"/>
      <c r="H580" s="30"/>
      <c r="I580" s="30"/>
      <c r="J580" s="30"/>
    </row>
    <row r="581" spans="1:10" x14ac:dyDescent="0.25">
      <c r="A581" s="30"/>
      <c r="B581" s="30"/>
      <c r="C581" s="30"/>
      <c r="D581" s="30"/>
      <c r="E581" s="30"/>
      <c r="F581" s="30"/>
      <c r="G581" s="30"/>
      <c r="H581" s="30"/>
      <c r="I581" s="30"/>
      <c r="J581" s="30"/>
    </row>
    <row r="582" spans="1:10" x14ac:dyDescent="0.25">
      <c r="A582" s="30"/>
      <c r="B582" s="30"/>
      <c r="C582" s="30"/>
      <c r="D582" s="30"/>
      <c r="E582" s="30"/>
      <c r="F582" s="30"/>
      <c r="G582" s="30"/>
      <c r="H582" s="30"/>
      <c r="I582" s="30"/>
      <c r="J582" s="30"/>
    </row>
    <row r="583" spans="1:10" x14ac:dyDescent="0.25">
      <c r="A583" s="30"/>
      <c r="B583" s="30"/>
      <c r="C583" s="30"/>
      <c r="D583" s="30"/>
      <c r="E583" s="30"/>
      <c r="F583" s="30"/>
      <c r="G583" s="30"/>
      <c r="H583" s="30"/>
      <c r="I583" s="30"/>
      <c r="J583" s="30"/>
    </row>
    <row r="584" spans="1:10" x14ac:dyDescent="0.25">
      <c r="A584" s="30"/>
      <c r="B584" s="30"/>
      <c r="C584" s="30"/>
      <c r="D584" s="30"/>
      <c r="E584" s="30"/>
      <c r="F584" s="30"/>
      <c r="G584" s="30"/>
      <c r="H584" s="30"/>
      <c r="I584" s="30"/>
      <c r="J584" s="30"/>
    </row>
    <row r="585" spans="1:10" x14ac:dyDescent="0.25">
      <c r="A585" s="30"/>
      <c r="B585" s="30"/>
      <c r="C585" s="30"/>
      <c r="D585" s="30"/>
      <c r="E585" s="30"/>
      <c r="F585" s="30"/>
      <c r="G585" s="30"/>
      <c r="H585" s="30"/>
      <c r="I585" s="30"/>
      <c r="J585" s="30"/>
    </row>
    <row r="586" spans="1:10" x14ac:dyDescent="0.25">
      <c r="A586" s="30"/>
      <c r="B586" s="30"/>
      <c r="C586" s="30"/>
      <c r="D586" s="30"/>
      <c r="E586" s="30"/>
      <c r="F586" s="30"/>
      <c r="G586" s="30"/>
      <c r="H586" s="30"/>
      <c r="I586" s="30"/>
      <c r="J586" s="30"/>
    </row>
    <row r="587" spans="1:10" x14ac:dyDescent="0.25">
      <c r="A587" s="30"/>
      <c r="B587" s="30"/>
      <c r="C587" s="30"/>
      <c r="D587" s="30"/>
      <c r="E587" s="30"/>
      <c r="F587" s="30"/>
      <c r="G587" s="30"/>
      <c r="H587" s="30"/>
      <c r="I587" s="30"/>
      <c r="J587" s="30"/>
    </row>
    <row r="588" spans="1:10" x14ac:dyDescent="0.25">
      <c r="A588" s="30"/>
      <c r="B588" s="30"/>
      <c r="C588" s="30"/>
      <c r="D588" s="30"/>
      <c r="E588" s="30"/>
      <c r="F588" s="30"/>
      <c r="G588" s="30"/>
      <c r="H588" s="30"/>
      <c r="I588" s="30"/>
      <c r="J588" s="30"/>
    </row>
    <row r="589" spans="1:10" x14ac:dyDescent="0.25">
      <c r="A589" s="30"/>
      <c r="B589" s="30"/>
      <c r="C589" s="30"/>
      <c r="D589" s="30"/>
      <c r="E589" s="30"/>
      <c r="F589" s="30"/>
      <c r="G589" s="30"/>
      <c r="H589" s="30"/>
      <c r="I589" s="30"/>
      <c r="J589" s="30"/>
    </row>
    <row r="590" spans="1:10" x14ac:dyDescent="0.25">
      <c r="A590" s="30"/>
      <c r="B590" s="30"/>
      <c r="C590" s="30"/>
      <c r="D590" s="30"/>
      <c r="E590" s="30"/>
      <c r="F590" s="30"/>
      <c r="G590" s="30"/>
      <c r="H590" s="30"/>
      <c r="I590" s="30"/>
      <c r="J590" s="30"/>
    </row>
    <row r="591" spans="1:10" x14ac:dyDescent="0.25">
      <c r="A591" s="30"/>
      <c r="B591" s="30"/>
      <c r="C591" s="30"/>
      <c r="D591" s="30"/>
      <c r="E591" s="30"/>
      <c r="F591" s="30"/>
      <c r="G591" s="30"/>
      <c r="H591" s="30"/>
      <c r="I591" s="30"/>
      <c r="J591" s="30"/>
    </row>
    <row r="592" spans="1:10" x14ac:dyDescent="0.25">
      <c r="A592" s="30"/>
      <c r="B592" s="30"/>
      <c r="C592" s="30"/>
      <c r="D592" s="30"/>
      <c r="E592" s="30"/>
      <c r="F592" s="30"/>
      <c r="G592" s="30"/>
      <c r="H592" s="30"/>
      <c r="I592" s="30"/>
      <c r="J592" s="30"/>
    </row>
    <row r="593" spans="1:10" x14ac:dyDescent="0.25">
      <c r="A593" s="30"/>
      <c r="B593" s="30"/>
      <c r="C593" s="30"/>
      <c r="D593" s="30"/>
      <c r="E593" s="30"/>
      <c r="F593" s="30"/>
      <c r="G593" s="30"/>
      <c r="H593" s="30"/>
      <c r="I593" s="30"/>
      <c r="J593" s="30"/>
    </row>
    <row r="594" spans="1:10" x14ac:dyDescent="0.25">
      <c r="A594" s="30"/>
      <c r="B594" s="30"/>
      <c r="C594" s="30"/>
      <c r="D594" s="30"/>
      <c r="E594" s="30"/>
      <c r="F594" s="30"/>
      <c r="G594" s="30"/>
      <c r="H594" s="30"/>
      <c r="I594" s="30"/>
      <c r="J594" s="30"/>
    </row>
    <row r="595" spans="1:10" x14ac:dyDescent="0.25">
      <c r="A595" s="30"/>
      <c r="B595" s="30"/>
      <c r="C595" s="30"/>
      <c r="D595" s="30"/>
      <c r="E595" s="30"/>
      <c r="F595" s="30"/>
      <c r="G595" s="30"/>
      <c r="H595" s="30"/>
      <c r="I595" s="30"/>
      <c r="J595" s="30"/>
    </row>
    <row r="596" spans="1:10" x14ac:dyDescent="0.25">
      <c r="A596" s="30"/>
      <c r="B596" s="30"/>
      <c r="C596" s="30"/>
      <c r="D596" s="30"/>
      <c r="E596" s="30"/>
      <c r="F596" s="30"/>
      <c r="G596" s="30"/>
      <c r="H596" s="30"/>
      <c r="I596" s="30"/>
      <c r="J596" s="30"/>
    </row>
    <row r="597" spans="1:10" x14ac:dyDescent="0.25">
      <c r="A597" s="30"/>
      <c r="B597" s="30"/>
      <c r="C597" s="30"/>
      <c r="D597" s="30"/>
      <c r="E597" s="30"/>
      <c r="F597" s="30"/>
      <c r="G597" s="30"/>
      <c r="H597" s="30"/>
      <c r="I597" s="30"/>
      <c r="J597" s="30"/>
    </row>
    <row r="598" spans="1:10" x14ac:dyDescent="0.25">
      <c r="A598" s="30"/>
      <c r="B598" s="30"/>
      <c r="C598" s="30"/>
      <c r="D598" s="30"/>
      <c r="E598" s="30"/>
      <c r="F598" s="30"/>
      <c r="G598" s="30"/>
      <c r="H598" s="30"/>
      <c r="I598" s="30"/>
      <c r="J598" s="30"/>
    </row>
    <row r="599" spans="1:10" x14ac:dyDescent="0.25">
      <c r="A599" s="30"/>
      <c r="B599" s="30"/>
      <c r="C599" s="30"/>
      <c r="D599" s="30"/>
      <c r="E599" s="30"/>
      <c r="F599" s="30"/>
      <c r="G599" s="30"/>
      <c r="H599" s="30"/>
      <c r="I599" s="30"/>
      <c r="J599" s="30"/>
    </row>
    <row r="600" spans="1:10" x14ac:dyDescent="0.25">
      <c r="A600" s="30"/>
      <c r="B600" s="30"/>
      <c r="C600" s="30"/>
      <c r="D600" s="30"/>
      <c r="E600" s="30"/>
      <c r="F600" s="30"/>
      <c r="G600" s="30"/>
      <c r="H600" s="30"/>
      <c r="I600" s="30"/>
      <c r="J600" s="30"/>
    </row>
    <row r="601" spans="1:10" x14ac:dyDescent="0.25">
      <c r="A601" s="30"/>
      <c r="B601" s="30"/>
      <c r="C601" s="30"/>
      <c r="D601" s="30"/>
      <c r="E601" s="30"/>
      <c r="F601" s="30"/>
      <c r="G601" s="30"/>
      <c r="H601" s="30"/>
      <c r="I601" s="30"/>
      <c r="J601" s="30"/>
    </row>
    <row r="602" spans="1:10" x14ac:dyDescent="0.25">
      <c r="A602" s="30"/>
      <c r="B602" s="30"/>
      <c r="C602" s="30"/>
      <c r="D602" s="30"/>
      <c r="E602" s="30"/>
      <c r="F602" s="30"/>
      <c r="G602" s="30"/>
      <c r="H602" s="30"/>
      <c r="I602" s="30"/>
      <c r="J602" s="30"/>
    </row>
    <row r="603" spans="1:10" x14ac:dyDescent="0.25">
      <c r="A603" s="30"/>
      <c r="B603" s="30"/>
      <c r="C603" s="30"/>
      <c r="D603" s="30"/>
      <c r="E603" s="30"/>
      <c r="F603" s="30"/>
      <c r="G603" s="30"/>
      <c r="H603" s="30"/>
      <c r="I603" s="30"/>
      <c r="J603" s="30"/>
    </row>
    <row r="604" spans="1:10" x14ac:dyDescent="0.25">
      <c r="A604" s="30"/>
      <c r="B604" s="30"/>
      <c r="C604" s="30"/>
      <c r="D604" s="30"/>
      <c r="E604" s="30"/>
      <c r="F604" s="30"/>
      <c r="G604" s="30"/>
      <c r="H604" s="30"/>
      <c r="I604" s="30"/>
      <c r="J604" s="30"/>
    </row>
    <row r="605" spans="1:10" x14ac:dyDescent="0.25">
      <c r="A605" s="30"/>
      <c r="B605" s="30"/>
      <c r="C605" s="30"/>
      <c r="D605" s="30"/>
      <c r="E605" s="30"/>
      <c r="F605" s="30"/>
      <c r="G605" s="30"/>
      <c r="H605" s="30"/>
      <c r="I605" s="30"/>
      <c r="J605" s="30"/>
    </row>
    <row r="606" spans="1:10" x14ac:dyDescent="0.25">
      <c r="A606" s="30"/>
      <c r="B606" s="30"/>
      <c r="C606" s="30"/>
      <c r="D606" s="30"/>
      <c r="E606" s="30"/>
      <c r="F606" s="30"/>
      <c r="G606" s="30"/>
      <c r="H606" s="30"/>
      <c r="I606" s="30"/>
      <c r="J606" s="30"/>
    </row>
    <row r="607" spans="1:10" x14ac:dyDescent="0.25">
      <c r="A607" s="30"/>
      <c r="B607" s="30"/>
      <c r="C607" s="30"/>
      <c r="D607" s="30"/>
      <c r="E607" s="30"/>
      <c r="F607" s="30"/>
      <c r="G607" s="30"/>
      <c r="H607" s="30"/>
      <c r="I607" s="30"/>
      <c r="J607" s="30"/>
    </row>
    <row r="608" spans="1:10" x14ac:dyDescent="0.25">
      <c r="A608" s="30"/>
      <c r="B608" s="30"/>
      <c r="C608" s="30"/>
      <c r="D608" s="30"/>
      <c r="E608" s="30"/>
      <c r="F608" s="30"/>
      <c r="G608" s="30"/>
      <c r="H608" s="30"/>
      <c r="I608" s="30"/>
      <c r="J608" s="30"/>
    </row>
    <row r="609" spans="1:10" x14ac:dyDescent="0.25">
      <c r="A609" s="30"/>
      <c r="B609" s="30"/>
      <c r="C609" s="30"/>
      <c r="D609" s="30"/>
      <c r="E609" s="30"/>
      <c r="F609" s="30"/>
      <c r="G609" s="30"/>
      <c r="H609" s="30"/>
      <c r="I609" s="30"/>
      <c r="J609" s="30"/>
    </row>
    <row r="610" spans="1:10" x14ac:dyDescent="0.25">
      <c r="A610" s="30"/>
      <c r="B610" s="30"/>
      <c r="C610" s="30"/>
      <c r="D610" s="30"/>
      <c r="E610" s="30"/>
      <c r="F610" s="30"/>
      <c r="G610" s="30"/>
      <c r="H610" s="30"/>
      <c r="I610" s="30"/>
      <c r="J610" s="30"/>
    </row>
    <row r="611" spans="1:10" x14ac:dyDescent="0.25">
      <c r="A611" s="30"/>
      <c r="B611" s="30"/>
      <c r="C611" s="30"/>
      <c r="D611" s="30"/>
      <c r="E611" s="30"/>
      <c r="F611" s="30"/>
      <c r="G611" s="30"/>
      <c r="H611" s="30"/>
      <c r="I611" s="30"/>
      <c r="J611" s="30"/>
    </row>
    <row r="612" spans="1:10" x14ac:dyDescent="0.25">
      <c r="A612" s="30"/>
      <c r="B612" s="30"/>
      <c r="C612" s="30"/>
      <c r="D612" s="30"/>
      <c r="E612" s="30"/>
      <c r="F612" s="30"/>
      <c r="G612" s="30"/>
      <c r="H612" s="30"/>
      <c r="I612" s="30"/>
      <c r="J612" s="30"/>
    </row>
    <row r="613" spans="1:10" x14ac:dyDescent="0.25">
      <c r="A613" s="30"/>
      <c r="B613" s="30"/>
      <c r="C613" s="30"/>
      <c r="D613" s="30"/>
      <c r="E613" s="30"/>
      <c r="F613" s="30"/>
      <c r="G613" s="30"/>
      <c r="H613" s="30"/>
      <c r="I613" s="30"/>
      <c r="J613" s="30"/>
    </row>
    <row r="614" spans="1:10" x14ac:dyDescent="0.25">
      <c r="A614" s="30"/>
      <c r="B614" s="30"/>
      <c r="C614" s="30"/>
      <c r="D614" s="30"/>
      <c r="E614" s="30"/>
      <c r="F614" s="30"/>
      <c r="G614" s="30"/>
      <c r="H614" s="30"/>
      <c r="I614" s="30"/>
      <c r="J614" s="30"/>
    </row>
    <row r="615" spans="1:10" x14ac:dyDescent="0.25">
      <c r="A615" s="30"/>
      <c r="B615" s="30"/>
      <c r="C615" s="30"/>
      <c r="D615" s="30"/>
      <c r="E615" s="30"/>
      <c r="F615" s="30"/>
      <c r="G615" s="30"/>
      <c r="H615" s="30"/>
      <c r="I615" s="30"/>
      <c r="J615" s="30"/>
    </row>
    <row r="616" spans="1:10" x14ac:dyDescent="0.25">
      <c r="A616" s="30"/>
      <c r="B616" s="30"/>
      <c r="C616" s="30"/>
      <c r="D616" s="30"/>
      <c r="E616" s="30"/>
      <c r="F616" s="30"/>
      <c r="G616" s="30"/>
      <c r="H616" s="30"/>
      <c r="I616" s="30"/>
      <c r="J616" s="30"/>
    </row>
    <row r="617" spans="1:10" x14ac:dyDescent="0.25">
      <c r="A617" s="30"/>
      <c r="B617" s="30"/>
      <c r="C617" s="30"/>
      <c r="D617" s="30"/>
      <c r="E617" s="30"/>
      <c r="F617" s="30"/>
      <c r="G617" s="30"/>
      <c r="H617" s="30"/>
      <c r="I617" s="30"/>
      <c r="J617" s="30"/>
    </row>
    <row r="618" spans="1:10" x14ac:dyDescent="0.25">
      <c r="A618" s="30"/>
      <c r="B618" s="30"/>
      <c r="C618" s="30"/>
      <c r="D618" s="30"/>
      <c r="E618" s="30"/>
      <c r="F618" s="30"/>
      <c r="G618" s="30"/>
      <c r="H618" s="30"/>
      <c r="I618" s="30"/>
      <c r="J618" s="30"/>
    </row>
    <row r="619" spans="1:10" x14ac:dyDescent="0.25">
      <c r="A619" s="30"/>
      <c r="B619" s="30"/>
      <c r="C619" s="30"/>
      <c r="D619" s="30"/>
      <c r="E619" s="30"/>
      <c r="F619" s="30"/>
      <c r="G619" s="30"/>
      <c r="H619" s="30"/>
      <c r="I619" s="30"/>
      <c r="J619" s="30"/>
    </row>
    <row r="620" spans="1:10" x14ac:dyDescent="0.25">
      <c r="A620" s="30"/>
      <c r="B620" s="30"/>
      <c r="C620" s="30"/>
      <c r="D620" s="30"/>
      <c r="E620" s="30"/>
      <c r="F620" s="30"/>
      <c r="G620" s="30"/>
      <c r="H620" s="30"/>
      <c r="I620" s="30"/>
      <c r="J620" s="30"/>
    </row>
    <row r="621" spans="1:10" x14ac:dyDescent="0.25">
      <c r="A621" s="30"/>
      <c r="B621" s="30"/>
      <c r="C621" s="30"/>
      <c r="D621" s="30"/>
      <c r="E621" s="30"/>
      <c r="F621" s="30"/>
      <c r="G621" s="30"/>
      <c r="H621" s="30"/>
      <c r="I621" s="30"/>
      <c r="J621" s="30"/>
    </row>
    <row r="622" spans="1:10" x14ac:dyDescent="0.25">
      <c r="A622" s="30"/>
      <c r="B622" s="30"/>
      <c r="C622" s="30"/>
      <c r="D622" s="30"/>
      <c r="E622" s="30"/>
      <c r="F622" s="30"/>
      <c r="G622" s="30"/>
      <c r="H622" s="30"/>
      <c r="I622" s="30"/>
      <c r="J622" s="30"/>
    </row>
    <row r="623" spans="1:10" x14ac:dyDescent="0.25">
      <c r="A623" s="30"/>
      <c r="B623" s="30"/>
      <c r="C623" s="30"/>
      <c r="D623" s="30"/>
      <c r="E623" s="30"/>
      <c r="F623" s="30"/>
      <c r="G623" s="30"/>
      <c r="H623" s="30"/>
      <c r="I623" s="30"/>
      <c r="J623" s="30"/>
    </row>
    <row r="624" spans="1:10" x14ac:dyDescent="0.25">
      <c r="A624" s="30"/>
      <c r="B624" s="30"/>
      <c r="C624" s="30"/>
      <c r="D624" s="30"/>
      <c r="E624" s="30"/>
      <c r="F624" s="30"/>
      <c r="G624" s="30"/>
      <c r="H624" s="30"/>
      <c r="I624" s="30"/>
      <c r="J624" s="30"/>
    </row>
    <row r="625" spans="1:10" x14ac:dyDescent="0.25">
      <c r="A625" s="30"/>
      <c r="B625" s="30"/>
      <c r="C625" s="30"/>
      <c r="D625" s="30"/>
      <c r="E625" s="30"/>
      <c r="F625" s="30"/>
      <c r="G625" s="30"/>
      <c r="H625" s="30"/>
      <c r="I625" s="30"/>
      <c r="J625" s="30"/>
    </row>
    <row r="626" spans="1:10" x14ac:dyDescent="0.25">
      <c r="A626" s="30"/>
      <c r="B626" s="30"/>
      <c r="C626" s="30"/>
      <c r="D626" s="30"/>
      <c r="E626" s="30"/>
      <c r="F626" s="30"/>
      <c r="G626" s="30"/>
      <c r="H626" s="30"/>
      <c r="I626" s="30"/>
      <c r="J626" s="30"/>
    </row>
    <row r="627" spans="1:10" x14ac:dyDescent="0.25">
      <c r="A627" s="30"/>
      <c r="B627" s="30"/>
      <c r="C627" s="30"/>
      <c r="D627" s="30"/>
      <c r="E627" s="30"/>
      <c r="F627" s="30"/>
      <c r="G627" s="30"/>
      <c r="H627" s="30"/>
      <c r="I627" s="30"/>
      <c r="J627" s="30"/>
    </row>
    <row r="628" spans="1:10" x14ac:dyDescent="0.25">
      <c r="A628" s="30"/>
      <c r="B628" s="30"/>
      <c r="C628" s="30"/>
      <c r="D628" s="30"/>
      <c r="E628" s="30"/>
      <c r="F628" s="30"/>
      <c r="G628" s="30"/>
      <c r="H628" s="30"/>
      <c r="I628" s="30"/>
      <c r="J628" s="30"/>
    </row>
    <row r="629" spans="1:10" x14ac:dyDescent="0.25">
      <c r="A629" s="30"/>
      <c r="B629" s="30"/>
      <c r="C629" s="30"/>
      <c r="D629" s="30"/>
      <c r="E629" s="30"/>
      <c r="F629" s="30"/>
      <c r="G629" s="30"/>
      <c r="H629" s="30"/>
      <c r="I629" s="30"/>
      <c r="J629" s="30"/>
    </row>
    <row r="630" spans="1:10" x14ac:dyDescent="0.25">
      <c r="A630" s="30"/>
      <c r="B630" s="30"/>
      <c r="C630" s="30"/>
      <c r="D630" s="30"/>
      <c r="E630" s="30"/>
      <c r="F630" s="30"/>
      <c r="G630" s="30"/>
      <c r="H630" s="30"/>
      <c r="I630" s="30"/>
      <c r="J630" s="30"/>
    </row>
    <row r="631" spans="1:10" x14ac:dyDescent="0.25">
      <c r="A631" s="30"/>
      <c r="B631" s="30"/>
      <c r="C631" s="30"/>
      <c r="D631" s="30"/>
      <c r="E631" s="30"/>
      <c r="F631" s="30"/>
      <c r="G631" s="30"/>
      <c r="H631" s="30"/>
      <c r="I631" s="30"/>
      <c r="J631" s="30"/>
    </row>
    <row r="632" spans="1:10" x14ac:dyDescent="0.25">
      <c r="A632" s="30"/>
      <c r="B632" s="30"/>
      <c r="C632" s="30"/>
      <c r="D632" s="30"/>
      <c r="E632" s="30"/>
      <c r="F632" s="30"/>
      <c r="G632" s="30"/>
      <c r="H632" s="30"/>
      <c r="I632" s="30"/>
      <c r="J632" s="30"/>
    </row>
    <row r="633" spans="1:10" x14ac:dyDescent="0.25">
      <c r="A633" s="30"/>
      <c r="B633" s="30"/>
      <c r="C633" s="30"/>
      <c r="D633" s="30"/>
      <c r="E633" s="30"/>
      <c r="F633" s="30"/>
      <c r="G633" s="30"/>
      <c r="H633" s="30"/>
      <c r="I633" s="30"/>
      <c r="J633" s="30"/>
    </row>
    <row r="634" spans="1:10" x14ac:dyDescent="0.25">
      <c r="A634" s="30"/>
      <c r="B634" s="30"/>
      <c r="C634" s="30"/>
      <c r="D634" s="30"/>
      <c r="E634" s="30"/>
      <c r="F634" s="30"/>
      <c r="G634" s="30"/>
      <c r="H634" s="30"/>
      <c r="I634" s="30"/>
      <c r="J634" s="30"/>
    </row>
    <row r="635" spans="1:10" x14ac:dyDescent="0.25">
      <c r="A635" s="30"/>
      <c r="B635" s="30"/>
      <c r="C635" s="30"/>
      <c r="D635" s="30"/>
      <c r="E635" s="30"/>
      <c r="F635" s="30"/>
      <c r="G635" s="30"/>
      <c r="H635" s="30"/>
      <c r="I635" s="30"/>
      <c r="J635" s="30"/>
    </row>
    <row r="636" spans="1:10" x14ac:dyDescent="0.25">
      <c r="A636" s="30"/>
      <c r="B636" s="30"/>
      <c r="C636" s="30"/>
      <c r="D636" s="30"/>
      <c r="E636" s="30"/>
      <c r="F636" s="30"/>
      <c r="G636" s="30"/>
      <c r="H636" s="30"/>
      <c r="I636" s="30"/>
      <c r="J636" s="30"/>
    </row>
    <row r="637" spans="1:10" x14ac:dyDescent="0.25">
      <c r="A637" s="30"/>
      <c r="B637" s="30"/>
      <c r="C637" s="30"/>
      <c r="D637" s="30"/>
      <c r="E637" s="30"/>
      <c r="F637" s="30"/>
      <c r="G637" s="30"/>
      <c r="H637" s="30"/>
      <c r="I637" s="30"/>
      <c r="J637" s="30"/>
    </row>
    <row r="638" spans="1:10" x14ac:dyDescent="0.25">
      <c r="A638" s="30"/>
      <c r="B638" s="30"/>
      <c r="C638" s="30"/>
      <c r="D638" s="30"/>
      <c r="E638" s="30"/>
      <c r="F638" s="30"/>
      <c r="G638" s="30"/>
      <c r="H638" s="30"/>
      <c r="I638" s="30"/>
      <c r="J638" s="30"/>
    </row>
    <row r="639" spans="1:10" x14ac:dyDescent="0.25">
      <c r="A639" s="30"/>
      <c r="B639" s="30"/>
      <c r="C639" s="30"/>
      <c r="D639" s="30"/>
      <c r="E639" s="30"/>
      <c r="F639" s="30"/>
      <c r="G639" s="30"/>
      <c r="H639" s="30"/>
      <c r="I639" s="30"/>
      <c r="J639" s="30"/>
    </row>
    <row r="640" spans="1:10" x14ac:dyDescent="0.25">
      <c r="A640" s="30"/>
      <c r="B640" s="30"/>
      <c r="C640" s="30"/>
      <c r="D640" s="30"/>
      <c r="E640" s="30"/>
      <c r="F640" s="30"/>
      <c r="G640" s="30"/>
      <c r="H640" s="30"/>
      <c r="I640" s="30"/>
      <c r="J640" s="30"/>
    </row>
    <row r="641" spans="1:10" x14ac:dyDescent="0.25">
      <c r="A641" s="30"/>
      <c r="B641" s="30"/>
      <c r="C641" s="30"/>
      <c r="D641" s="30"/>
      <c r="E641" s="30"/>
      <c r="F641" s="30"/>
      <c r="G641" s="30"/>
      <c r="H641" s="30"/>
      <c r="I641" s="30"/>
      <c r="J641" s="30"/>
    </row>
    <row r="642" spans="1:10" x14ac:dyDescent="0.25">
      <c r="A642" s="30"/>
      <c r="B642" s="30"/>
      <c r="C642" s="30"/>
      <c r="D642" s="30"/>
      <c r="E642" s="30"/>
      <c r="F642" s="30"/>
      <c r="G642" s="30"/>
      <c r="H642" s="30"/>
      <c r="I642" s="30"/>
      <c r="J642" s="30"/>
    </row>
    <row r="643" spans="1:10" x14ac:dyDescent="0.25">
      <c r="A643" s="30"/>
      <c r="B643" s="30"/>
      <c r="C643" s="30"/>
      <c r="D643" s="30"/>
      <c r="E643" s="30"/>
      <c r="F643" s="30"/>
      <c r="G643" s="30"/>
      <c r="H643" s="30"/>
      <c r="I643" s="30"/>
      <c r="J643" s="30"/>
    </row>
    <row r="644" spans="1:10" x14ac:dyDescent="0.25">
      <c r="A644" s="30"/>
      <c r="B644" s="30"/>
      <c r="C644" s="30"/>
      <c r="D644" s="30"/>
      <c r="E644" s="30"/>
      <c r="F644" s="30"/>
      <c r="G644" s="30"/>
      <c r="H644" s="30"/>
      <c r="I644" s="30"/>
      <c r="J644" s="30"/>
    </row>
    <row r="645" spans="1:10" x14ac:dyDescent="0.25">
      <c r="A645" s="30"/>
      <c r="B645" s="30"/>
      <c r="C645" s="30"/>
      <c r="D645" s="30"/>
      <c r="E645" s="30"/>
      <c r="F645" s="30"/>
      <c r="G645" s="30"/>
      <c r="H645" s="30"/>
      <c r="I645" s="30"/>
      <c r="J645" s="30"/>
    </row>
    <row r="646" spans="1:10" x14ac:dyDescent="0.25">
      <c r="A646" s="30"/>
      <c r="B646" s="30"/>
      <c r="C646" s="30"/>
      <c r="D646" s="30"/>
      <c r="E646" s="30"/>
      <c r="F646" s="30"/>
      <c r="G646" s="30"/>
      <c r="H646" s="30"/>
      <c r="I646" s="30"/>
      <c r="J646" s="30"/>
    </row>
    <row r="647" spans="1:10" x14ac:dyDescent="0.25">
      <c r="A647" s="30"/>
      <c r="B647" s="30"/>
      <c r="C647" s="30"/>
      <c r="D647" s="30"/>
      <c r="E647" s="30"/>
      <c r="F647" s="30"/>
      <c r="G647" s="30"/>
      <c r="H647" s="30"/>
      <c r="I647" s="30"/>
      <c r="J647" s="30"/>
    </row>
    <row r="648" spans="1:10" x14ac:dyDescent="0.25">
      <c r="A648" s="30"/>
      <c r="B648" s="30"/>
      <c r="C648" s="30"/>
      <c r="D648" s="30"/>
      <c r="E648" s="30"/>
      <c r="F648" s="30"/>
      <c r="G648" s="30"/>
      <c r="H648" s="30"/>
      <c r="I648" s="30"/>
      <c r="J648" s="30"/>
    </row>
    <row r="649" spans="1:10" x14ac:dyDescent="0.25">
      <c r="A649" s="30"/>
      <c r="B649" s="30"/>
      <c r="C649" s="30"/>
      <c r="D649" s="30"/>
      <c r="E649" s="30"/>
      <c r="F649" s="30"/>
      <c r="G649" s="30"/>
      <c r="H649" s="30"/>
      <c r="I649" s="30"/>
      <c r="J649" s="30"/>
    </row>
    <row r="650" spans="1:10" x14ac:dyDescent="0.25">
      <c r="A650" s="30"/>
      <c r="B650" s="30"/>
      <c r="C650" s="30"/>
      <c r="D650" s="30"/>
      <c r="E650" s="30"/>
      <c r="F650" s="30"/>
      <c r="G650" s="30"/>
      <c r="H650" s="30"/>
      <c r="I650" s="30"/>
      <c r="J650" s="30"/>
    </row>
    <row r="651" spans="1:10" x14ac:dyDescent="0.25">
      <c r="A651" s="30"/>
      <c r="B651" s="30"/>
      <c r="C651" s="30"/>
      <c r="D651" s="30"/>
      <c r="E651" s="30"/>
      <c r="F651" s="30"/>
      <c r="G651" s="30"/>
      <c r="H651" s="30"/>
      <c r="I651" s="30"/>
      <c r="J651" s="30"/>
    </row>
    <row r="652" spans="1:10" x14ac:dyDescent="0.25">
      <c r="A652" s="30"/>
      <c r="B652" s="30"/>
      <c r="C652" s="30"/>
      <c r="D652" s="30"/>
      <c r="E652" s="30"/>
      <c r="F652" s="30"/>
      <c r="G652" s="30"/>
      <c r="H652" s="30"/>
      <c r="I652" s="30"/>
      <c r="J652" s="30"/>
    </row>
    <row r="653" spans="1:10" x14ac:dyDescent="0.25">
      <c r="A653" s="30"/>
      <c r="B653" s="30"/>
      <c r="C653" s="30"/>
      <c r="D653" s="30"/>
      <c r="E653" s="30"/>
      <c r="F653" s="30"/>
      <c r="G653" s="30"/>
      <c r="H653" s="30"/>
      <c r="I653" s="30"/>
      <c r="J653" s="30"/>
    </row>
    <row r="654" spans="1:10" x14ac:dyDescent="0.25">
      <c r="A654" s="30"/>
      <c r="B654" s="30"/>
      <c r="C654" s="30"/>
      <c r="D654" s="30"/>
      <c r="E654" s="30"/>
      <c r="F654" s="30"/>
      <c r="G654" s="30"/>
      <c r="H654" s="30"/>
      <c r="I654" s="30"/>
      <c r="J654" s="30"/>
    </row>
    <row r="655" spans="1:10" x14ac:dyDescent="0.25">
      <c r="A655" s="30"/>
      <c r="B655" s="30"/>
      <c r="C655" s="30"/>
      <c r="D655" s="30"/>
      <c r="E655" s="30"/>
      <c r="F655" s="30"/>
      <c r="G655" s="30"/>
      <c r="H655" s="30"/>
      <c r="I655" s="30"/>
      <c r="J655" s="30"/>
    </row>
    <row r="656" spans="1:10" x14ac:dyDescent="0.25">
      <c r="A656" s="30"/>
      <c r="B656" s="30"/>
      <c r="C656" s="30"/>
      <c r="D656" s="30"/>
      <c r="E656" s="30"/>
      <c r="F656" s="30"/>
      <c r="G656" s="30"/>
      <c r="H656" s="30"/>
      <c r="I656" s="30"/>
      <c r="J656" s="30"/>
    </row>
    <row r="657" spans="1:10" x14ac:dyDescent="0.25">
      <c r="A657" s="30"/>
      <c r="B657" s="30"/>
      <c r="C657" s="30"/>
      <c r="D657" s="30"/>
      <c r="E657" s="30"/>
      <c r="F657" s="30"/>
      <c r="G657" s="30"/>
      <c r="H657" s="30"/>
      <c r="I657" s="30"/>
      <c r="J657" s="30"/>
    </row>
    <row r="658" spans="1:10" x14ac:dyDescent="0.25">
      <c r="A658" s="30"/>
      <c r="B658" s="30"/>
      <c r="C658" s="30"/>
      <c r="D658" s="30"/>
      <c r="E658" s="30"/>
      <c r="F658" s="30"/>
      <c r="G658" s="30"/>
      <c r="H658" s="30"/>
      <c r="I658" s="30"/>
      <c r="J658" s="30"/>
    </row>
    <row r="659" spans="1:10" x14ac:dyDescent="0.25">
      <c r="A659" s="30"/>
      <c r="B659" s="30"/>
      <c r="C659" s="30"/>
      <c r="D659" s="30"/>
      <c r="E659" s="30"/>
      <c r="F659" s="30"/>
      <c r="G659" s="30"/>
      <c r="H659" s="30"/>
      <c r="I659" s="30"/>
      <c r="J659" s="30"/>
    </row>
    <row r="660" spans="1:10" x14ac:dyDescent="0.25">
      <c r="A660" s="30"/>
      <c r="B660" s="30"/>
      <c r="C660" s="30"/>
      <c r="D660" s="30"/>
      <c r="E660" s="30"/>
      <c r="F660" s="30"/>
      <c r="G660" s="30"/>
      <c r="H660" s="30"/>
      <c r="I660" s="30"/>
      <c r="J660" s="30"/>
    </row>
    <row r="661" spans="1:10" x14ac:dyDescent="0.25">
      <c r="A661" s="30"/>
      <c r="B661" s="30"/>
      <c r="C661" s="30"/>
      <c r="D661" s="30"/>
      <c r="E661" s="30"/>
      <c r="F661" s="30"/>
      <c r="G661" s="30"/>
      <c r="H661" s="30"/>
      <c r="I661" s="30"/>
      <c r="J661" s="30"/>
    </row>
    <row r="662" spans="1:10" x14ac:dyDescent="0.25">
      <c r="A662" s="30"/>
      <c r="B662" s="30"/>
      <c r="C662" s="30"/>
      <c r="D662" s="30"/>
      <c r="E662" s="30"/>
      <c r="F662" s="30"/>
      <c r="G662" s="30"/>
      <c r="H662" s="30"/>
      <c r="I662" s="30"/>
      <c r="J662" s="30"/>
    </row>
    <row r="663" spans="1:10" x14ac:dyDescent="0.25">
      <c r="A663" s="30"/>
      <c r="B663" s="30"/>
      <c r="C663" s="30"/>
      <c r="D663" s="30"/>
      <c r="E663" s="30"/>
      <c r="F663" s="30"/>
      <c r="G663" s="30"/>
      <c r="H663" s="30"/>
      <c r="I663" s="30"/>
      <c r="J663" s="30"/>
    </row>
    <row r="664" spans="1:10" x14ac:dyDescent="0.25">
      <c r="A664" s="30"/>
      <c r="B664" s="30"/>
      <c r="C664" s="30"/>
      <c r="D664" s="30"/>
      <c r="E664" s="30"/>
      <c r="F664" s="30"/>
      <c r="G664" s="30"/>
      <c r="H664" s="30"/>
      <c r="I664" s="30"/>
      <c r="J664" s="30"/>
    </row>
    <row r="665" spans="1:10" x14ac:dyDescent="0.25">
      <c r="A665" s="30"/>
      <c r="B665" s="30"/>
      <c r="C665" s="30"/>
      <c r="D665" s="30"/>
      <c r="E665" s="30"/>
      <c r="F665" s="30"/>
      <c r="G665" s="30"/>
      <c r="H665" s="30"/>
      <c r="I665" s="30"/>
      <c r="J665" s="30"/>
    </row>
    <row r="666" spans="1:10" x14ac:dyDescent="0.25">
      <c r="A666" s="30"/>
      <c r="B666" s="30"/>
      <c r="C666" s="30"/>
      <c r="D666" s="30"/>
      <c r="E666" s="30"/>
      <c r="F666" s="30"/>
      <c r="G666" s="30"/>
      <c r="H666" s="30"/>
      <c r="I666" s="30"/>
      <c r="J666" s="30"/>
    </row>
    <row r="667" spans="1:10" x14ac:dyDescent="0.25">
      <c r="A667" s="30"/>
      <c r="B667" s="30"/>
      <c r="C667" s="30"/>
      <c r="D667" s="30"/>
      <c r="E667" s="30"/>
      <c r="F667" s="30"/>
      <c r="G667" s="30"/>
      <c r="H667" s="30"/>
      <c r="I667" s="30"/>
      <c r="J667" s="30"/>
    </row>
    <row r="668" spans="1:10" x14ac:dyDescent="0.25">
      <c r="A668" s="30"/>
      <c r="B668" s="30"/>
      <c r="C668" s="30"/>
      <c r="D668" s="30"/>
      <c r="E668" s="30"/>
      <c r="F668" s="30"/>
      <c r="G668" s="30"/>
      <c r="H668" s="30"/>
      <c r="I668" s="30"/>
      <c r="J668" s="30"/>
    </row>
    <row r="669" spans="1:10" x14ac:dyDescent="0.25">
      <c r="A669" s="30"/>
      <c r="B669" s="30"/>
      <c r="C669" s="30"/>
      <c r="D669" s="30"/>
      <c r="E669" s="30"/>
      <c r="F669" s="30"/>
      <c r="G669" s="30"/>
      <c r="H669" s="30"/>
      <c r="I669" s="30"/>
      <c r="J669" s="30"/>
    </row>
    <row r="670" spans="1:10" x14ac:dyDescent="0.25">
      <c r="A670" s="30"/>
      <c r="B670" s="30"/>
      <c r="C670" s="30"/>
      <c r="D670" s="30"/>
      <c r="E670" s="30"/>
      <c r="F670" s="30"/>
      <c r="G670" s="30"/>
      <c r="H670" s="30"/>
      <c r="I670" s="30"/>
      <c r="J670" s="30"/>
    </row>
    <row r="671" spans="1:10" x14ac:dyDescent="0.25">
      <c r="A671" s="30"/>
      <c r="B671" s="30"/>
      <c r="C671" s="30"/>
      <c r="D671" s="30"/>
      <c r="E671" s="30"/>
      <c r="F671" s="30"/>
      <c r="G671" s="30"/>
      <c r="H671" s="30"/>
      <c r="I671" s="30"/>
      <c r="J671" s="30"/>
    </row>
    <row r="672" spans="1:10" x14ac:dyDescent="0.25">
      <c r="A672" s="30"/>
      <c r="B672" s="30"/>
      <c r="C672" s="30"/>
      <c r="D672" s="30"/>
      <c r="E672" s="30"/>
      <c r="F672" s="30"/>
      <c r="G672" s="30"/>
      <c r="H672" s="30"/>
      <c r="I672" s="30"/>
      <c r="J672" s="30"/>
    </row>
    <row r="673" spans="1:10" x14ac:dyDescent="0.25">
      <c r="A673" s="30"/>
      <c r="B673" s="30"/>
      <c r="C673" s="30"/>
      <c r="D673" s="30"/>
      <c r="E673" s="30"/>
      <c r="F673" s="30"/>
      <c r="G673" s="30"/>
      <c r="H673" s="30"/>
      <c r="I673" s="30"/>
      <c r="J673" s="30"/>
    </row>
    <row r="674" spans="1:10" x14ac:dyDescent="0.25">
      <c r="A674" s="30"/>
      <c r="B674" s="30"/>
      <c r="C674" s="30"/>
      <c r="D674" s="30"/>
      <c r="E674" s="30"/>
      <c r="F674" s="30"/>
      <c r="G674" s="30"/>
      <c r="H674" s="30"/>
      <c r="I674" s="30"/>
      <c r="J674" s="30"/>
    </row>
    <row r="675" spans="1:10" x14ac:dyDescent="0.25">
      <c r="A675" s="30"/>
      <c r="B675" s="30"/>
      <c r="C675" s="30"/>
      <c r="D675" s="30"/>
      <c r="E675" s="30"/>
      <c r="F675" s="30"/>
      <c r="G675" s="30"/>
      <c r="H675" s="30"/>
      <c r="I675" s="30"/>
      <c r="J675" s="30"/>
    </row>
    <row r="676" spans="1:10" x14ac:dyDescent="0.25">
      <c r="A676" s="30"/>
      <c r="B676" s="30"/>
      <c r="C676" s="30"/>
      <c r="D676" s="30"/>
      <c r="E676" s="30"/>
      <c r="F676" s="30"/>
      <c r="G676" s="30"/>
      <c r="H676" s="30"/>
      <c r="I676" s="30"/>
      <c r="J676" s="30"/>
    </row>
    <row r="677" spans="1:10" x14ac:dyDescent="0.25">
      <c r="A677" s="30"/>
      <c r="B677" s="30"/>
      <c r="C677" s="30"/>
      <c r="D677" s="30"/>
      <c r="E677" s="30"/>
      <c r="F677" s="30"/>
      <c r="G677" s="30"/>
      <c r="H677" s="30"/>
      <c r="I677" s="30"/>
      <c r="J677" s="30"/>
    </row>
    <row r="678" spans="1:10" x14ac:dyDescent="0.25">
      <c r="A678" s="30"/>
      <c r="B678" s="30"/>
      <c r="C678" s="30"/>
      <c r="D678" s="30"/>
      <c r="E678" s="30"/>
      <c r="F678" s="30"/>
      <c r="G678" s="30"/>
      <c r="H678" s="30"/>
      <c r="I678" s="30"/>
      <c r="J678" s="30"/>
    </row>
    <row r="679" spans="1:10" x14ac:dyDescent="0.25">
      <c r="A679" s="30"/>
      <c r="B679" s="30"/>
      <c r="C679" s="30"/>
      <c r="D679" s="30"/>
      <c r="E679" s="30"/>
      <c r="F679" s="30"/>
      <c r="G679" s="30"/>
      <c r="H679" s="30"/>
      <c r="I679" s="30"/>
      <c r="J679" s="30"/>
    </row>
    <row r="680" spans="1:10" x14ac:dyDescent="0.25">
      <c r="A680" s="30"/>
      <c r="B680" s="30"/>
      <c r="C680" s="30"/>
      <c r="D680" s="30"/>
      <c r="E680" s="30"/>
      <c r="F680" s="30"/>
      <c r="G680" s="30"/>
      <c r="H680" s="30"/>
      <c r="I680" s="30"/>
      <c r="J680" s="30"/>
    </row>
    <row r="681" spans="1:10" x14ac:dyDescent="0.25">
      <c r="A681" s="30"/>
      <c r="B681" s="30"/>
      <c r="C681" s="30"/>
      <c r="D681" s="30"/>
      <c r="E681" s="30"/>
      <c r="F681" s="30"/>
      <c r="G681" s="30"/>
      <c r="H681" s="30"/>
      <c r="I681" s="30"/>
      <c r="J681" s="30"/>
    </row>
    <row r="682" spans="1:10" x14ac:dyDescent="0.25">
      <c r="A682" s="30"/>
      <c r="B682" s="30"/>
      <c r="C682" s="30"/>
      <c r="D682" s="30"/>
      <c r="E682" s="30"/>
      <c r="F682" s="30"/>
      <c r="G682" s="30"/>
      <c r="H682" s="30"/>
      <c r="I682" s="30"/>
      <c r="J682" s="30"/>
    </row>
    <row r="683" spans="1:10" x14ac:dyDescent="0.25">
      <c r="A683" s="30"/>
      <c r="B683" s="30"/>
      <c r="C683" s="30"/>
      <c r="D683" s="30"/>
      <c r="E683" s="30"/>
      <c r="F683" s="30"/>
      <c r="G683" s="30"/>
      <c r="H683" s="30"/>
      <c r="I683" s="30"/>
      <c r="J683" s="30"/>
    </row>
    <row r="684" spans="1:10" x14ac:dyDescent="0.25">
      <c r="A684" s="30"/>
      <c r="B684" s="30"/>
      <c r="C684" s="30"/>
      <c r="D684" s="30"/>
      <c r="E684" s="30"/>
      <c r="F684" s="30"/>
      <c r="G684" s="30"/>
      <c r="H684" s="30"/>
      <c r="I684" s="30"/>
      <c r="J684" s="30"/>
    </row>
    <row r="685" spans="1:10" x14ac:dyDescent="0.25">
      <c r="A685" s="30"/>
      <c r="B685" s="30"/>
      <c r="C685" s="30"/>
      <c r="D685" s="30"/>
      <c r="E685" s="30"/>
      <c r="F685" s="30"/>
      <c r="G685" s="30"/>
      <c r="H685" s="30"/>
      <c r="I685" s="30"/>
      <c r="J685" s="30"/>
    </row>
    <row r="686" spans="1:10" x14ac:dyDescent="0.25">
      <c r="A686" s="30"/>
      <c r="B686" s="30"/>
      <c r="C686" s="30"/>
      <c r="D686" s="30"/>
      <c r="E686" s="30"/>
      <c r="F686" s="30"/>
      <c r="G686" s="30"/>
      <c r="H686" s="30"/>
      <c r="I686" s="30"/>
      <c r="J686" s="30"/>
    </row>
    <row r="687" spans="1:10" x14ac:dyDescent="0.25">
      <c r="A687" s="30"/>
      <c r="B687" s="30"/>
      <c r="C687" s="30"/>
      <c r="D687" s="30"/>
      <c r="E687" s="30"/>
      <c r="F687" s="30"/>
      <c r="G687" s="30"/>
      <c r="H687" s="30"/>
      <c r="I687" s="30"/>
      <c r="J687" s="30"/>
    </row>
    <row r="688" spans="1:10" x14ac:dyDescent="0.25">
      <c r="A688" s="30"/>
      <c r="B688" s="30"/>
      <c r="C688" s="30"/>
      <c r="D688" s="30"/>
      <c r="E688" s="30"/>
      <c r="F688" s="30"/>
      <c r="G688" s="30"/>
      <c r="H688" s="30"/>
      <c r="I688" s="30"/>
      <c r="J688" s="30"/>
    </row>
    <row r="689" spans="1:10" x14ac:dyDescent="0.25">
      <c r="A689" s="30"/>
      <c r="B689" s="30"/>
      <c r="C689" s="30"/>
      <c r="D689" s="30"/>
      <c r="E689" s="30"/>
      <c r="F689" s="30"/>
      <c r="G689" s="30"/>
      <c r="H689" s="30"/>
      <c r="I689" s="30"/>
      <c r="J689" s="30"/>
    </row>
    <row r="690" spans="1:10" x14ac:dyDescent="0.25">
      <c r="A690" s="30"/>
      <c r="B690" s="30"/>
      <c r="C690" s="30"/>
      <c r="D690" s="30"/>
      <c r="E690" s="30"/>
      <c r="F690" s="30"/>
      <c r="G690" s="30"/>
      <c r="H690" s="30"/>
      <c r="I690" s="30"/>
      <c r="J690" s="30"/>
    </row>
    <row r="691" spans="1:10" x14ac:dyDescent="0.25">
      <c r="A691" s="30"/>
      <c r="B691" s="30"/>
      <c r="C691" s="30"/>
      <c r="D691" s="30"/>
      <c r="E691" s="30"/>
      <c r="F691" s="30"/>
      <c r="G691" s="30"/>
      <c r="H691" s="30"/>
      <c r="I691" s="30"/>
      <c r="J691" s="30"/>
    </row>
    <row r="692" spans="1:10" x14ac:dyDescent="0.25">
      <c r="A692" s="30"/>
      <c r="B692" s="30"/>
      <c r="C692" s="30"/>
      <c r="D692" s="30"/>
      <c r="E692" s="30"/>
      <c r="F692" s="30"/>
      <c r="G692" s="30"/>
      <c r="H692" s="30"/>
      <c r="I692" s="30"/>
      <c r="J692" s="30"/>
    </row>
    <row r="693" spans="1:10" x14ac:dyDescent="0.25">
      <c r="A693" s="30"/>
      <c r="B693" s="30"/>
      <c r="C693" s="30"/>
      <c r="D693" s="30"/>
      <c r="E693" s="30"/>
      <c r="F693" s="30"/>
      <c r="G693" s="30"/>
      <c r="H693" s="30"/>
      <c r="I693" s="30"/>
      <c r="J693" s="30"/>
    </row>
    <row r="694" spans="1:10" x14ac:dyDescent="0.25">
      <c r="A694" s="30"/>
      <c r="B694" s="30"/>
      <c r="C694" s="30"/>
      <c r="D694" s="30"/>
      <c r="E694" s="30"/>
      <c r="F694" s="30"/>
      <c r="G694" s="30"/>
      <c r="H694" s="30"/>
      <c r="I694" s="30"/>
      <c r="J694" s="30"/>
    </row>
    <row r="695" spans="1:10" x14ac:dyDescent="0.25">
      <c r="A695" s="30"/>
      <c r="B695" s="30"/>
      <c r="C695" s="30"/>
      <c r="D695" s="30"/>
      <c r="E695" s="30"/>
      <c r="F695" s="30"/>
      <c r="G695" s="30"/>
      <c r="H695" s="30"/>
      <c r="I695" s="30"/>
      <c r="J695" s="30"/>
    </row>
    <row r="696" spans="1:10" x14ac:dyDescent="0.25">
      <c r="A696" s="30"/>
      <c r="B696" s="30"/>
      <c r="C696" s="30"/>
      <c r="D696" s="30"/>
      <c r="E696" s="30"/>
      <c r="F696" s="30"/>
      <c r="G696" s="30"/>
      <c r="H696" s="30"/>
      <c r="I696" s="30"/>
      <c r="J696" s="30"/>
    </row>
    <row r="697" spans="1:10" x14ac:dyDescent="0.25">
      <c r="A697" s="30"/>
      <c r="B697" s="30"/>
      <c r="C697" s="30"/>
      <c r="D697" s="30"/>
      <c r="E697" s="30"/>
      <c r="F697" s="30"/>
      <c r="G697" s="30"/>
      <c r="H697" s="30"/>
      <c r="I697" s="30"/>
      <c r="J697" s="30"/>
    </row>
    <row r="698" spans="1:10" x14ac:dyDescent="0.25">
      <c r="A698" s="30"/>
      <c r="B698" s="30"/>
      <c r="C698" s="30"/>
      <c r="D698" s="30"/>
      <c r="E698" s="30"/>
      <c r="F698" s="30"/>
      <c r="G698" s="30"/>
      <c r="H698" s="30"/>
      <c r="I698" s="30"/>
      <c r="J698" s="30"/>
    </row>
    <row r="699" spans="1:10" x14ac:dyDescent="0.25">
      <c r="A699" s="30"/>
      <c r="B699" s="30"/>
      <c r="C699" s="30"/>
      <c r="D699" s="30"/>
      <c r="E699" s="30"/>
      <c r="F699" s="30"/>
      <c r="G699" s="30"/>
      <c r="H699" s="30"/>
      <c r="I699" s="30"/>
      <c r="J699" s="30"/>
    </row>
    <row r="700" spans="1:10" x14ac:dyDescent="0.25">
      <c r="A700" s="30"/>
      <c r="B700" s="30"/>
      <c r="C700" s="30"/>
      <c r="D700" s="30"/>
      <c r="E700" s="30"/>
      <c r="F700" s="30"/>
      <c r="G700" s="30"/>
      <c r="H700" s="30"/>
      <c r="I700" s="30"/>
      <c r="J700" s="30"/>
    </row>
    <row r="701" spans="1:10" x14ac:dyDescent="0.25">
      <c r="A701" s="30"/>
      <c r="B701" s="30"/>
      <c r="C701" s="30"/>
      <c r="D701" s="30"/>
      <c r="E701" s="30"/>
      <c r="F701" s="30"/>
      <c r="G701" s="30"/>
      <c r="H701" s="30"/>
      <c r="I701" s="30"/>
      <c r="J701" s="30"/>
    </row>
    <row r="702" spans="1:10" x14ac:dyDescent="0.25">
      <c r="A702" s="30"/>
      <c r="B702" s="30"/>
      <c r="C702" s="30"/>
      <c r="D702" s="30"/>
      <c r="E702" s="30"/>
      <c r="F702" s="30"/>
      <c r="G702" s="30"/>
      <c r="H702" s="30"/>
      <c r="I702" s="30"/>
      <c r="J702" s="30"/>
    </row>
    <row r="703" spans="1:10" x14ac:dyDescent="0.25">
      <c r="A703" s="30"/>
      <c r="B703" s="30"/>
      <c r="C703" s="30"/>
      <c r="D703" s="30"/>
      <c r="E703" s="30"/>
      <c r="F703" s="30"/>
      <c r="G703" s="30"/>
      <c r="H703" s="30"/>
      <c r="I703" s="30"/>
      <c r="J703" s="30"/>
    </row>
    <row r="704" spans="1:10" x14ac:dyDescent="0.25">
      <c r="A704" s="30"/>
      <c r="B704" s="30"/>
      <c r="C704" s="30"/>
      <c r="D704" s="30"/>
      <c r="E704" s="30"/>
      <c r="F704" s="30"/>
      <c r="G704" s="30"/>
      <c r="H704" s="30"/>
      <c r="I704" s="30"/>
      <c r="J704" s="30"/>
    </row>
    <row r="705" spans="1:10" x14ac:dyDescent="0.25">
      <c r="A705" s="30"/>
      <c r="B705" s="30"/>
      <c r="C705" s="30"/>
      <c r="D705" s="30"/>
      <c r="E705" s="30"/>
      <c r="F705" s="30"/>
      <c r="G705" s="30"/>
      <c r="H705" s="30"/>
      <c r="I705" s="30"/>
      <c r="J705" s="30"/>
    </row>
    <row r="706" spans="1:10" x14ac:dyDescent="0.25">
      <c r="A706" s="30"/>
      <c r="B706" s="30"/>
      <c r="C706" s="30"/>
      <c r="D706" s="30"/>
      <c r="E706" s="30"/>
      <c r="F706" s="30"/>
      <c r="G706" s="30"/>
      <c r="H706" s="30"/>
      <c r="I706" s="30"/>
      <c r="J706" s="30"/>
    </row>
    <row r="707" spans="1:10" x14ac:dyDescent="0.25">
      <c r="A707" s="30"/>
      <c r="B707" s="30"/>
      <c r="C707" s="30"/>
      <c r="D707" s="30"/>
      <c r="E707" s="30"/>
      <c r="F707" s="30"/>
      <c r="G707" s="30"/>
      <c r="H707" s="30"/>
      <c r="I707" s="30"/>
      <c r="J707" s="30"/>
    </row>
    <row r="708" spans="1:10" x14ac:dyDescent="0.25">
      <c r="A708" s="30"/>
      <c r="B708" s="30"/>
      <c r="C708" s="30"/>
      <c r="D708" s="30"/>
      <c r="E708" s="30"/>
      <c r="F708" s="30"/>
      <c r="G708" s="30"/>
      <c r="H708" s="30"/>
      <c r="I708" s="30"/>
      <c r="J708" s="30"/>
    </row>
    <row r="709" spans="1:10" x14ac:dyDescent="0.25">
      <c r="A709" s="30"/>
      <c r="B709" s="30"/>
      <c r="C709" s="30"/>
      <c r="D709" s="30"/>
      <c r="E709" s="30"/>
      <c r="F709" s="30"/>
      <c r="G709" s="30"/>
      <c r="H709" s="30"/>
      <c r="I709" s="30"/>
      <c r="J709" s="30"/>
    </row>
    <row r="710" spans="1:10" x14ac:dyDescent="0.25">
      <c r="A710" s="30"/>
      <c r="B710" s="30"/>
      <c r="C710" s="30"/>
      <c r="D710" s="30"/>
      <c r="E710" s="30"/>
      <c r="F710" s="30"/>
      <c r="G710" s="30"/>
      <c r="H710" s="30"/>
      <c r="I710" s="30"/>
      <c r="J710" s="30"/>
    </row>
    <row r="711" spans="1:10" x14ac:dyDescent="0.25">
      <c r="A711" s="30"/>
      <c r="B711" s="30"/>
      <c r="C711" s="30"/>
      <c r="D711" s="30"/>
      <c r="E711" s="30"/>
      <c r="F711" s="30"/>
      <c r="G711" s="30"/>
      <c r="H711" s="30"/>
      <c r="I711" s="30"/>
      <c r="J711" s="30"/>
    </row>
    <row r="712" spans="1:10" x14ac:dyDescent="0.25">
      <c r="A712" s="30"/>
      <c r="B712" s="30"/>
      <c r="C712" s="30"/>
      <c r="D712" s="30"/>
      <c r="E712" s="30"/>
      <c r="F712" s="30"/>
      <c r="G712" s="30"/>
      <c r="H712" s="30"/>
      <c r="I712" s="30"/>
      <c r="J712" s="30"/>
    </row>
    <row r="713" spans="1:10" x14ac:dyDescent="0.25">
      <c r="A713" s="30"/>
      <c r="B713" s="30"/>
      <c r="C713" s="30"/>
      <c r="D713" s="30"/>
      <c r="E713" s="30"/>
      <c r="F713" s="30"/>
      <c r="G713" s="30"/>
      <c r="H713" s="30"/>
      <c r="I713" s="30"/>
      <c r="J713" s="30"/>
    </row>
    <row r="714" spans="1:10" x14ac:dyDescent="0.25">
      <c r="A714" s="30"/>
      <c r="B714" s="30"/>
      <c r="C714" s="30"/>
      <c r="D714" s="30"/>
      <c r="E714" s="30"/>
      <c r="F714" s="30"/>
      <c r="G714" s="30"/>
      <c r="H714" s="30"/>
      <c r="I714" s="30"/>
      <c r="J714" s="30"/>
    </row>
    <row r="715" spans="1:10" x14ac:dyDescent="0.25">
      <c r="A715" s="30"/>
      <c r="B715" s="30"/>
      <c r="C715" s="30"/>
      <c r="D715" s="30"/>
      <c r="E715" s="30"/>
      <c r="F715" s="30"/>
      <c r="G715" s="30"/>
      <c r="H715" s="30"/>
      <c r="I715" s="30"/>
      <c r="J715" s="30"/>
    </row>
    <row r="716" spans="1:10" x14ac:dyDescent="0.25">
      <c r="A716" s="30"/>
      <c r="B716" s="30"/>
      <c r="C716" s="30"/>
      <c r="D716" s="30"/>
      <c r="E716" s="30"/>
      <c r="F716" s="30"/>
      <c r="G716" s="30"/>
      <c r="H716" s="30"/>
      <c r="I716" s="30"/>
      <c r="J716" s="30"/>
    </row>
    <row r="717" spans="1:10" x14ac:dyDescent="0.25">
      <c r="A717" s="30"/>
      <c r="B717" s="30"/>
      <c r="C717" s="30"/>
      <c r="D717" s="30"/>
      <c r="E717" s="30"/>
      <c r="F717" s="30"/>
      <c r="G717" s="30"/>
      <c r="H717" s="30"/>
      <c r="I717" s="30"/>
      <c r="J717" s="30"/>
    </row>
    <row r="718" spans="1:10" x14ac:dyDescent="0.25">
      <c r="A718" s="30"/>
      <c r="B718" s="30"/>
      <c r="C718" s="30"/>
      <c r="D718" s="30"/>
      <c r="E718" s="30"/>
      <c r="F718" s="30"/>
      <c r="G718" s="30"/>
      <c r="H718" s="30"/>
      <c r="I718" s="30"/>
      <c r="J718" s="30"/>
    </row>
    <row r="719" spans="1:10" x14ac:dyDescent="0.25">
      <c r="A719" s="30"/>
      <c r="B719" s="30"/>
      <c r="C719" s="30"/>
      <c r="D719" s="30"/>
      <c r="E719" s="30"/>
      <c r="F719" s="30"/>
      <c r="G719" s="30"/>
      <c r="H719" s="30"/>
      <c r="I719" s="30"/>
      <c r="J719" s="30"/>
    </row>
    <row r="720" spans="1:10" x14ac:dyDescent="0.25">
      <c r="A720" s="30"/>
      <c r="B720" s="30"/>
      <c r="C720" s="30"/>
      <c r="D720" s="30"/>
      <c r="E720" s="30"/>
      <c r="F720" s="30"/>
      <c r="G720" s="30"/>
      <c r="H720" s="30"/>
      <c r="I720" s="30"/>
      <c r="J720" s="30"/>
    </row>
    <row r="721" spans="1:10" x14ac:dyDescent="0.25">
      <c r="A721" s="30"/>
      <c r="B721" s="30"/>
      <c r="C721" s="30"/>
      <c r="D721" s="30"/>
      <c r="E721" s="30"/>
      <c r="F721" s="30"/>
      <c r="G721" s="30"/>
      <c r="H721" s="30"/>
      <c r="I721" s="30"/>
      <c r="J721" s="30"/>
    </row>
    <row r="722" spans="1:10" x14ac:dyDescent="0.25">
      <c r="A722" s="30"/>
      <c r="B722" s="30"/>
      <c r="C722" s="30"/>
      <c r="D722" s="30"/>
      <c r="E722" s="30"/>
      <c r="F722" s="30"/>
      <c r="G722" s="30"/>
      <c r="H722" s="30"/>
      <c r="I722" s="30"/>
      <c r="J722" s="30"/>
    </row>
    <row r="723" spans="1:10" x14ac:dyDescent="0.25">
      <c r="A723" s="30"/>
      <c r="B723" s="30"/>
      <c r="C723" s="30"/>
      <c r="D723" s="30"/>
      <c r="E723" s="30"/>
      <c r="F723" s="30"/>
      <c r="G723" s="30"/>
      <c r="H723" s="30"/>
      <c r="I723" s="30"/>
      <c r="J723" s="30"/>
    </row>
    <row r="724" spans="1:10" x14ac:dyDescent="0.25">
      <c r="A724" s="30"/>
      <c r="B724" s="30"/>
      <c r="C724" s="30"/>
      <c r="D724" s="30"/>
      <c r="E724" s="30"/>
      <c r="F724" s="30"/>
      <c r="G724" s="30"/>
      <c r="H724" s="30"/>
      <c r="I724" s="30"/>
      <c r="J724" s="30"/>
    </row>
    <row r="725" spans="1:10" x14ac:dyDescent="0.25">
      <c r="A725" s="30"/>
      <c r="B725" s="30"/>
      <c r="C725" s="30"/>
      <c r="D725" s="30"/>
      <c r="E725" s="30"/>
      <c r="F725" s="30"/>
      <c r="G725" s="30"/>
      <c r="H725" s="30"/>
      <c r="I725" s="30"/>
      <c r="J725" s="30"/>
    </row>
    <row r="726" spans="1:10" x14ac:dyDescent="0.25">
      <c r="A726" s="30"/>
      <c r="B726" s="30"/>
      <c r="C726" s="30"/>
      <c r="D726" s="30"/>
      <c r="E726" s="30"/>
      <c r="F726" s="30"/>
      <c r="G726" s="30"/>
      <c r="H726" s="30"/>
      <c r="I726" s="30"/>
      <c r="J726" s="30"/>
    </row>
    <row r="727" spans="1:10" x14ac:dyDescent="0.25">
      <c r="A727" s="30"/>
      <c r="B727" s="30"/>
      <c r="C727" s="30"/>
      <c r="D727" s="30"/>
      <c r="E727" s="30"/>
      <c r="F727" s="30"/>
      <c r="G727" s="30"/>
      <c r="H727" s="30"/>
      <c r="I727" s="30"/>
      <c r="J727" s="30"/>
    </row>
    <row r="728" spans="1:10" x14ac:dyDescent="0.25">
      <c r="A728" s="30"/>
      <c r="B728" s="30"/>
      <c r="C728" s="30"/>
      <c r="D728" s="30"/>
      <c r="E728" s="30"/>
      <c r="F728" s="30"/>
      <c r="G728" s="30"/>
      <c r="H728" s="30"/>
      <c r="I728" s="30"/>
      <c r="J728" s="30"/>
    </row>
    <row r="729" spans="1:10" x14ac:dyDescent="0.25">
      <c r="A729" s="30"/>
      <c r="B729" s="30"/>
      <c r="C729" s="30"/>
      <c r="D729" s="30"/>
      <c r="E729" s="30"/>
      <c r="F729" s="30"/>
      <c r="G729" s="30"/>
      <c r="H729" s="30"/>
      <c r="I729" s="30"/>
      <c r="J729" s="30"/>
    </row>
    <row r="730" spans="1:10" x14ac:dyDescent="0.25">
      <c r="A730" s="30"/>
      <c r="B730" s="30"/>
      <c r="C730" s="30"/>
      <c r="D730" s="30"/>
      <c r="E730" s="30"/>
      <c r="F730" s="30"/>
      <c r="G730" s="30"/>
      <c r="H730" s="30"/>
      <c r="I730" s="30"/>
      <c r="J730" s="30"/>
    </row>
    <row r="731" spans="1:10" x14ac:dyDescent="0.25">
      <c r="A731" s="30"/>
      <c r="B731" s="30"/>
      <c r="C731" s="30"/>
      <c r="D731" s="30"/>
      <c r="E731" s="30"/>
      <c r="F731" s="30"/>
      <c r="G731" s="30"/>
      <c r="H731" s="30"/>
      <c r="I731" s="30"/>
      <c r="J731" s="30"/>
    </row>
    <row r="732" spans="1:10" x14ac:dyDescent="0.25">
      <c r="A732" s="30"/>
      <c r="B732" s="30"/>
      <c r="C732" s="30"/>
      <c r="D732" s="30"/>
      <c r="E732" s="30"/>
      <c r="F732" s="30"/>
      <c r="G732" s="30"/>
      <c r="H732" s="30"/>
      <c r="I732" s="30"/>
      <c r="J732" s="30"/>
    </row>
    <row r="733" spans="1:10" x14ac:dyDescent="0.25">
      <c r="A733" s="30"/>
      <c r="B733" s="30"/>
      <c r="C733" s="30"/>
      <c r="D733" s="30"/>
      <c r="E733" s="30"/>
      <c r="F733" s="30"/>
      <c r="G733" s="30"/>
      <c r="H733" s="30"/>
      <c r="I733" s="30"/>
      <c r="J733" s="30"/>
    </row>
    <row r="734" spans="1:10" x14ac:dyDescent="0.25">
      <c r="A734" s="30"/>
      <c r="B734" s="30"/>
      <c r="C734" s="30"/>
      <c r="D734" s="30"/>
      <c r="E734" s="30"/>
      <c r="F734" s="30"/>
      <c r="G734" s="30"/>
      <c r="H734" s="30"/>
      <c r="I734" s="30"/>
      <c r="J734" s="30"/>
    </row>
    <row r="735" spans="1:10" x14ac:dyDescent="0.25">
      <c r="A735" s="30"/>
      <c r="B735" s="30"/>
      <c r="C735" s="30"/>
      <c r="D735" s="30"/>
      <c r="E735" s="30"/>
      <c r="F735" s="30"/>
      <c r="G735" s="30"/>
      <c r="H735" s="30"/>
      <c r="I735" s="30"/>
      <c r="J735" s="30"/>
    </row>
    <row r="736" spans="1:10" x14ac:dyDescent="0.25">
      <c r="A736" s="30"/>
      <c r="B736" s="30"/>
      <c r="C736" s="30"/>
      <c r="D736" s="30"/>
      <c r="E736" s="30"/>
      <c r="F736" s="30"/>
      <c r="G736" s="30"/>
      <c r="H736" s="30"/>
      <c r="I736" s="30"/>
      <c r="J736" s="30"/>
    </row>
    <row r="737" spans="1:10" x14ac:dyDescent="0.25">
      <c r="A737" s="30"/>
      <c r="B737" s="30"/>
      <c r="C737" s="30"/>
      <c r="D737" s="30"/>
      <c r="E737" s="30"/>
      <c r="F737" s="30"/>
      <c r="G737" s="30"/>
      <c r="H737" s="30"/>
      <c r="I737" s="30"/>
      <c r="J737" s="30"/>
    </row>
    <row r="738" spans="1:10" x14ac:dyDescent="0.25">
      <c r="A738" s="30"/>
      <c r="B738" s="30"/>
      <c r="C738" s="30"/>
      <c r="D738" s="30"/>
      <c r="E738" s="30"/>
      <c r="F738" s="30"/>
      <c r="G738" s="30"/>
      <c r="H738" s="30"/>
      <c r="I738" s="30"/>
      <c r="J738" s="30"/>
    </row>
    <row r="739" spans="1:10" x14ac:dyDescent="0.25">
      <c r="A739" s="30"/>
      <c r="B739" s="30"/>
      <c r="C739" s="30"/>
      <c r="D739" s="30"/>
      <c r="E739" s="30"/>
      <c r="F739" s="30"/>
      <c r="G739" s="30"/>
      <c r="H739" s="30"/>
      <c r="I739" s="30"/>
      <c r="J739" s="30"/>
    </row>
    <row r="740" spans="1:10" x14ac:dyDescent="0.25">
      <c r="A740" s="30"/>
      <c r="B740" s="30"/>
      <c r="C740" s="30"/>
      <c r="D740" s="30"/>
      <c r="E740" s="30"/>
      <c r="F740" s="30"/>
      <c r="G740" s="30"/>
      <c r="H740" s="30"/>
      <c r="I740" s="30"/>
      <c r="J740" s="30"/>
    </row>
    <row r="741" spans="1:10" x14ac:dyDescent="0.25">
      <c r="A741" s="30"/>
      <c r="B741" s="30"/>
      <c r="C741" s="30"/>
      <c r="D741" s="30"/>
      <c r="E741" s="30"/>
      <c r="F741" s="30"/>
      <c r="G741" s="30"/>
      <c r="H741" s="30"/>
      <c r="I741" s="30"/>
      <c r="J741" s="30"/>
    </row>
    <row r="742" spans="1:10" x14ac:dyDescent="0.25">
      <c r="A742" s="30"/>
      <c r="B742" s="30"/>
      <c r="C742" s="30"/>
      <c r="D742" s="30"/>
      <c r="E742" s="30"/>
      <c r="F742" s="30"/>
      <c r="G742" s="30"/>
      <c r="H742" s="30"/>
      <c r="I742" s="30"/>
      <c r="J742" s="30"/>
    </row>
    <row r="743" spans="1:10" x14ac:dyDescent="0.25">
      <c r="A743" s="30"/>
      <c r="B743" s="30"/>
      <c r="C743" s="30"/>
      <c r="D743" s="30"/>
      <c r="E743" s="30"/>
      <c r="F743" s="30"/>
      <c r="G743" s="30"/>
      <c r="H743" s="30"/>
      <c r="I743" s="30"/>
      <c r="J743" s="30"/>
    </row>
    <row r="744" spans="1:10" x14ac:dyDescent="0.25">
      <c r="A744" s="30"/>
      <c r="B744" s="30"/>
      <c r="C744" s="30"/>
      <c r="D744" s="30"/>
      <c r="E744" s="30"/>
      <c r="F744" s="30"/>
      <c r="G744" s="30"/>
      <c r="H744" s="30"/>
      <c r="I744" s="30"/>
      <c r="J744" s="30"/>
    </row>
    <row r="745" spans="1:10" x14ac:dyDescent="0.25">
      <c r="A745" s="30"/>
      <c r="B745" s="30"/>
      <c r="C745" s="30"/>
      <c r="D745" s="30"/>
      <c r="E745" s="30"/>
      <c r="F745" s="30"/>
      <c r="G745" s="30"/>
      <c r="H745" s="30"/>
      <c r="I745" s="30"/>
      <c r="J745" s="30"/>
    </row>
    <row r="746" spans="1:10" x14ac:dyDescent="0.25">
      <c r="A746" s="30"/>
      <c r="B746" s="30"/>
      <c r="C746" s="30"/>
      <c r="D746" s="30"/>
      <c r="E746" s="30"/>
      <c r="F746" s="30"/>
      <c r="G746" s="30"/>
      <c r="H746" s="30"/>
      <c r="I746" s="30"/>
      <c r="J746" s="30"/>
    </row>
    <row r="747" spans="1:10" x14ac:dyDescent="0.25">
      <c r="A747" s="30"/>
      <c r="B747" s="30"/>
      <c r="C747" s="30"/>
      <c r="D747" s="30"/>
      <c r="E747" s="30"/>
      <c r="F747" s="30"/>
      <c r="G747" s="30"/>
      <c r="H747" s="30"/>
      <c r="I747" s="30"/>
      <c r="J747" s="30"/>
    </row>
    <row r="748" spans="1:10" x14ac:dyDescent="0.25">
      <c r="A748" s="30"/>
      <c r="B748" s="30"/>
      <c r="C748" s="30"/>
      <c r="D748" s="30"/>
      <c r="E748" s="30"/>
      <c r="F748" s="30"/>
      <c r="G748" s="30"/>
      <c r="H748" s="30"/>
      <c r="I748" s="30"/>
      <c r="J748" s="30"/>
    </row>
    <row r="749" spans="1:10" x14ac:dyDescent="0.25">
      <c r="A749" s="30"/>
      <c r="B749" s="30"/>
      <c r="C749" s="30"/>
      <c r="D749" s="30"/>
      <c r="E749" s="30"/>
      <c r="F749" s="30"/>
      <c r="G749" s="30"/>
      <c r="H749" s="30"/>
      <c r="I749" s="30"/>
      <c r="J749" s="30"/>
    </row>
    <row r="750" spans="1:10" x14ac:dyDescent="0.25">
      <c r="A750" s="30"/>
      <c r="B750" s="30"/>
      <c r="C750" s="30"/>
      <c r="D750" s="30"/>
      <c r="E750" s="30"/>
      <c r="F750" s="30"/>
      <c r="G750" s="30"/>
      <c r="H750" s="30"/>
      <c r="I750" s="30"/>
      <c r="J750" s="30"/>
    </row>
    <row r="751" spans="1:10" x14ac:dyDescent="0.25">
      <c r="A751" s="30"/>
      <c r="B751" s="30"/>
      <c r="C751" s="30"/>
      <c r="D751" s="30"/>
      <c r="E751" s="30"/>
      <c r="F751" s="30"/>
      <c r="G751" s="30"/>
      <c r="H751" s="30"/>
      <c r="I751" s="30"/>
      <c r="J751" s="30"/>
    </row>
    <row r="752" spans="1:10" x14ac:dyDescent="0.25">
      <c r="A752" s="30"/>
      <c r="B752" s="30"/>
      <c r="C752" s="30"/>
      <c r="D752" s="30"/>
      <c r="E752" s="30"/>
      <c r="F752" s="30"/>
      <c r="G752" s="30"/>
      <c r="H752" s="30"/>
      <c r="I752" s="30"/>
      <c r="J752" s="30"/>
    </row>
    <row r="753" spans="1:10" x14ac:dyDescent="0.25">
      <c r="A753" s="30"/>
      <c r="B753" s="30"/>
      <c r="C753" s="30"/>
      <c r="D753" s="30"/>
      <c r="E753" s="30"/>
      <c r="F753" s="30"/>
      <c r="G753" s="30"/>
      <c r="H753" s="30"/>
      <c r="I753" s="30"/>
      <c r="J753" s="30"/>
    </row>
    <row r="754" spans="1:10" x14ac:dyDescent="0.25">
      <c r="A754" s="30"/>
      <c r="B754" s="30"/>
      <c r="C754" s="30"/>
      <c r="D754" s="30"/>
      <c r="E754" s="30"/>
      <c r="F754" s="30"/>
      <c r="G754" s="30"/>
      <c r="H754" s="30"/>
      <c r="I754" s="30"/>
      <c r="J754" s="30"/>
    </row>
    <row r="755" spans="1:10" x14ac:dyDescent="0.25">
      <c r="A755" s="30"/>
      <c r="B755" s="30"/>
      <c r="C755" s="30"/>
      <c r="D755" s="30"/>
      <c r="E755" s="30"/>
      <c r="F755" s="30"/>
      <c r="G755" s="30"/>
      <c r="H755" s="30"/>
      <c r="I755" s="30"/>
      <c r="J755" s="30"/>
    </row>
    <row r="756" spans="1:10" x14ac:dyDescent="0.25">
      <c r="A756" s="30"/>
      <c r="B756" s="30"/>
      <c r="C756" s="30"/>
      <c r="D756" s="30"/>
      <c r="E756" s="30"/>
      <c r="F756" s="30"/>
      <c r="G756" s="30"/>
      <c r="H756" s="30"/>
      <c r="I756" s="30"/>
      <c r="J756" s="30"/>
    </row>
    <row r="757" spans="1:10" x14ac:dyDescent="0.25">
      <c r="A757" s="30"/>
      <c r="B757" s="30"/>
      <c r="C757" s="30"/>
      <c r="D757" s="30"/>
      <c r="E757" s="30"/>
      <c r="F757" s="30"/>
      <c r="G757" s="30"/>
      <c r="H757" s="30"/>
      <c r="I757" s="30"/>
      <c r="J757" s="30"/>
    </row>
    <row r="758" spans="1:10" x14ac:dyDescent="0.25">
      <c r="A758" s="30"/>
      <c r="B758" s="30"/>
      <c r="C758" s="30"/>
      <c r="D758" s="30"/>
      <c r="E758" s="30"/>
      <c r="F758" s="30"/>
      <c r="G758" s="30"/>
      <c r="H758" s="30"/>
      <c r="I758" s="30"/>
      <c r="J758" s="30"/>
    </row>
    <row r="759" spans="1:10" x14ac:dyDescent="0.25">
      <c r="A759" s="30"/>
      <c r="B759" s="30"/>
      <c r="C759" s="30"/>
      <c r="D759" s="30"/>
      <c r="E759" s="30"/>
      <c r="F759" s="30"/>
      <c r="G759" s="30"/>
      <c r="H759" s="30"/>
      <c r="I759" s="30"/>
      <c r="J759" s="30"/>
    </row>
    <row r="760" spans="1:10" x14ac:dyDescent="0.25">
      <c r="A760" s="30"/>
      <c r="B760" s="30"/>
      <c r="C760" s="30"/>
      <c r="D760" s="30"/>
      <c r="E760" s="30"/>
      <c r="F760" s="30"/>
      <c r="G760" s="30"/>
      <c r="H760" s="30"/>
      <c r="I760" s="30"/>
      <c r="J760" s="30"/>
    </row>
    <row r="761" spans="1:10" x14ac:dyDescent="0.25">
      <c r="A761" s="30"/>
      <c r="B761" s="30"/>
      <c r="C761" s="30"/>
      <c r="D761" s="30"/>
      <c r="E761" s="30"/>
      <c r="F761" s="30"/>
      <c r="G761" s="30"/>
      <c r="H761" s="30"/>
      <c r="I761" s="30"/>
      <c r="J761" s="30"/>
    </row>
    <row r="762" spans="1:10" x14ac:dyDescent="0.25">
      <c r="A762" s="30"/>
      <c r="B762" s="30"/>
      <c r="C762" s="30"/>
      <c r="D762" s="30"/>
      <c r="E762" s="30"/>
      <c r="F762" s="30"/>
      <c r="G762" s="30"/>
      <c r="H762" s="30"/>
      <c r="I762" s="30"/>
      <c r="J762" s="30"/>
    </row>
    <row r="763" spans="1:10" x14ac:dyDescent="0.25">
      <c r="A763" s="30"/>
      <c r="B763" s="30"/>
      <c r="C763" s="30"/>
      <c r="D763" s="30"/>
      <c r="E763" s="30"/>
      <c r="F763" s="30"/>
      <c r="G763" s="30"/>
      <c r="H763" s="30"/>
      <c r="I763" s="30"/>
      <c r="J763" s="30"/>
    </row>
    <row r="764" spans="1:10" x14ac:dyDescent="0.25">
      <c r="A764" s="30"/>
      <c r="B764" s="30"/>
      <c r="C764" s="30"/>
      <c r="D764" s="30"/>
      <c r="E764" s="30"/>
      <c r="F764" s="30"/>
      <c r="G764" s="30"/>
      <c r="H764" s="30"/>
      <c r="I764" s="30"/>
      <c r="J764" s="30"/>
    </row>
    <row r="765" spans="1:10" x14ac:dyDescent="0.25">
      <c r="A765" s="30"/>
      <c r="B765" s="30"/>
      <c r="C765" s="30"/>
      <c r="D765" s="30"/>
      <c r="E765" s="30"/>
      <c r="F765" s="30"/>
      <c r="G765" s="30"/>
      <c r="H765" s="30"/>
      <c r="I765" s="30"/>
      <c r="J765" s="30"/>
    </row>
    <row r="766" spans="1:10" x14ac:dyDescent="0.25">
      <c r="A766" s="30"/>
      <c r="B766" s="30"/>
      <c r="C766" s="30"/>
      <c r="D766" s="30"/>
      <c r="E766" s="30"/>
      <c r="F766" s="30"/>
      <c r="G766" s="30"/>
      <c r="H766" s="30"/>
      <c r="I766" s="30"/>
      <c r="J766" s="30"/>
    </row>
    <row r="767" spans="1:10" x14ac:dyDescent="0.25">
      <c r="A767" s="30"/>
      <c r="B767" s="30"/>
      <c r="C767" s="30"/>
      <c r="D767" s="30"/>
      <c r="E767" s="30"/>
      <c r="F767" s="30"/>
      <c r="G767" s="30"/>
      <c r="H767" s="30"/>
      <c r="I767" s="30"/>
      <c r="J767" s="30"/>
    </row>
    <row r="768" spans="1:10" x14ac:dyDescent="0.25">
      <c r="A768" s="30"/>
      <c r="B768" s="30"/>
      <c r="C768" s="30"/>
      <c r="D768" s="30"/>
      <c r="E768" s="30"/>
      <c r="F768" s="30"/>
      <c r="G768" s="30"/>
      <c r="H768" s="30"/>
      <c r="I768" s="30"/>
      <c r="J768" s="30"/>
    </row>
    <row r="769" spans="1:10" x14ac:dyDescent="0.25">
      <c r="A769" s="30"/>
      <c r="B769" s="30"/>
      <c r="C769" s="30"/>
      <c r="D769" s="30"/>
      <c r="E769" s="30"/>
      <c r="F769" s="30"/>
      <c r="G769" s="30"/>
      <c r="H769" s="30"/>
      <c r="I769" s="30"/>
      <c r="J769" s="30"/>
    </row>
    <row r="770" spans="1:10" x14ac:dyDescent="0.25">
      <c r="A770" s="30"/>
      <c r="B770" s="30"/>
      <c r="C770" s="30"/>
      <c r="D770" s="30"/>
      <c r="E770" s="30"/>
      <c r="F770" s="30"/>
      <c r="G770" s="30"/>
      <c r="H770" s="30"/>
      <c r="I770" s="30"/>
      <c r="J770" s="30"/>
    </row>
    <row r="771" spans="1:10" x14ac:dyDescent="0.25">
      <c r="A771" s="30"/>
      <c r="B771" s="30"/>
      <c r="C771" s="30"/>
      <c r="D771" s="30"/>
      <c r="E771" s="30"/>
      <c r="F771" s="30"/>
      <c r="G771" s="30"/>
      <c r="H771" s="30"/>
      <c r="I771" s="30"/>
      <c r="J771" s="30"/>
    </row>
    <row r="772" spans="1:10" x14ac:dyDescent="0.25">
      <c r="A772" s="30"/>
      <c r="B772" s="30"/>
      <c r="C772" s="30"/>
      <c r="D772" s="30"/>
      <c r="E772" s="30"/>
      <c r="F772" s="30"/>
      <c r="G772" s="30"/>
      <c r="H772" s="30"/>
      <c r="I772" s="30"/>
      <c r="J772" s="30"/>
    </row>
    <row r="773" spans="1:10" x14ac:dyDescent="0.25">
      <c r="A773" s="30"/>
      <c r="B773" s="30"/>
      <c r="C773" s="30"/>
      <c r="D773" s="30"/>
      <c r="E773" s="30"/>
      <c r="F773" s="30"/>
      <c r="G773" s="30"/>
      <c r="H773" s="30"/>
      <c r="I773" s="30"/>
      <c r="J773" s="30"/>
    </row>
    <row r="774" spans="1:10" x14ac:dyDescent="0.25">
      <c r="A774" s="30"/>
      <c r="B774" s="30"/>
      <c r="C774" s="30"/>
      <c r="D774" s="30"/>
      <c r="E774" s="30"/>
      <c r="F774" s="30"/>
      <c r="G774" s="30"/>
      <c r="H774" s="30"/>
      <c r="I774" s="30"/>
      <c r="J774" s="30"/>
    </row>
    <row r="775" spans="1:10" x14ac:dyDescent="0.25">
      <c r="A775" s="30"/>
      <c r="B775" s="30"/>
      <c r="C775" s="30"/>
      <c r="D775" s="30"/>
      <c r="E775" s="30"/>
      <c r="F775" s="30"/>
      <c r="G775" s="30"/>
      <c r="H775" s="30"/>
      <c r="I775" s="30"/>
      <c r="J775" s="30"/>
    </row>
    <row r="776" spans="1:10" x14ac:dyDescent="0.25">
      <c r="A776" s="30"/>
      <c r="B776" s="30"/>
      <c r="C776" s="30"/>
      <c r="D776" s="30"/>
      <c r="E776" s="30"/>
      <c r="F776" s="30"/>
      <c r="G776" s="30"/>
      <c r="H776" s="30"/>
      <c r="I776" s="30"/>
      <c r="J776" s="30"/>
    </row>
    <row r="777" spans="1:10" x14ac:dyDescent="0.25">
      <c r="A777" s="30"/>
      <c r="B777" s="30"/>
      <c r="C777" s="30"/>
      <c r="D777" s="30"/>
      <c r="E777" s="30"/>
      <c r="F777" s="30"/>
      <c r="G777" s="30"/>
      <c r="H777" s="30"/>
      <c r="I777" s="30"/>
      <c r="J777" s="30"/>
    </row>
    <row r="778" spans="1:10" x14ac:dyDescent="0.25">
      <c r="A778" s="30"/>
      <c r="B778" s="30"/>
      <c r="C778" s="30"/>
      <c r="D778" s="30"/>
      <c r="E778" s="30"/>
      <c r="F778" s="30"/>
      <c r="G778" s="30"/>
      <c r="H778" s="30"/>
      <c r="I778" s="30"/>
      <c r="J778" s="30"/>
    </row>
    <row r="779" spans="1:10" x14ac:dyDescent="0.25">
      <c r="A779" s="30"/>
      <c r="B779" s="30"/>
      <c r="C779" s="30"/>
      <c r="D779" s="30"/>
      <c r="E779" s="30"/>
      <c r="F779" s="30"/>
      <c r="G779" s="30"/>
      <c r="H779" s="30"/>
      <c r="I779" s="30"/>
      <c r="J779" s="30"/>
    </row>
    <row r="780" spans="1:10" x14ac:dyDescent="0.25">
      <c r="A780" s="30"/>
      <c r="B780" s="30"/>
      <c r="C780" s="30"/>
      <c r="D780" s="30"/>
      <c r="E780" s="30"/>
      <c r="F780" s="30"/>
      <c r="G780" s="30"/>
      <c r="H780" s="30"/>
      <c r="I780" s="30"/>
      <c r="J780" s="30"/>
    </row>
    <row r="781" spans="1:10" x14ac:dyDescent="0.25">
      <c r="A781" s="30"/>
      <c r="B781" s="30"/>
      <c r="C781" s="30"/>
      <c r="D781" s="30"/>
      <c r="E781" s="30"/>
      <c r="F781" s="30"/>
      <c r="G781" s="30"/>
      <c r="H781" s="30"/>
      <c r="I781" s="30"/>
      <c r="J781" s="30"/>
    </row>
    <row r="782" spans="1:10" x14ac:dyDescent="0.25">
      <c r="A782" s="30"/>
      <c r="B782" s="30"/>
      <c r="C782" s="30"/>
      <c r="D782" s="30"/>
      <c r="E782" s="30"/>
      <c r="F782" s="30"/>
      <c r="G782" s="30"/>
      <c r="H782" s="30"/>
      <c r="I782" s="30"/>
      <c r="J782" s="30"/>
    </row>
    <row r="783" spans="1:10" x14ac:dyDescent="0.25">
      <c r="A783" s="30"/>
      <c r="B783" s="30"/>
      <c r="C783" s="30"/>
      <c r="D783" s="30"/>
      <c r="E783" s="30"/>
      <c r="F783" s="30"/>
      <c r="G783" s="30"/>
      <c r="H783" s="30"/>
      <c r="I783" s="30"/>
      <c r="J783" s="30"/>
    </row>
    <row r="784" spans="1:10" x14ac:dyDescent="0.25">
      <c r="A784" s="30"/>
      <c r="B784" s="30"/>
      <c r="C784" s="30"/>
      <c r="D784" s="30"/>
      <c r="E784" s="30"/>
      <c r="F784" s="30"/>
      <c r="G784" s="30"/>
      <c r="H784" s="30"/>
      <c r="I784" s="30"/>
      <c r="J784" s="30"/>
    </row>
    <row r="785" spans="1:10" x14ac:dyDescent="0.25">
      <c r="A785" s="30"/>
      <c r="B785" s="30"/>
      <c r="C785" s="30"/>
      <c r="D785" s="30"/>
      <c r="E785" s="30"/>
      <c r="F785" s="30"/>
      <c r="G785" s="30"/>
      <c r="H785" s="30"/>
      <c r="I785" s="30"/>
      <c r="J785" s="30"/>
    </row>
    <row r="786" spans="1:10" x14ac:dyDescent="0.25">
      <c r="A786" s="30"/>
      <c r="B786" s="30"/>
      <c r="C786" s="30"/>
      <c r="D786" s="30"/>
      <c r="E786" s="30"/>
      <c r="F786" s="30"/>
      <c r="G786" s="30"/>
      <c r="H786" s="30"/>
      <c r="I786" s="30"/>
      <c r="J786" s="30"/>
    </row>
    <row r="787" spans="1:10" x14ac:dyDescent="0.25">
      <c r="A787" s="30"/>
      <c r="B787" s="30"/>
      <c r="C787" s="30"/>
      <c r="D787" s="30"/>
      <c r="E787" s="30"/>
      <c r="F787" s="30"/>
      <c r="G787" s="30"/>
      <c r="H787" s="30"/>
      <c r="I787" s="30"/>
      <c r="J787" s="30"/>
    </row>
    <row r="788" spans="1:10" x14ac:dyDescent="0.25">
      <c r="A788" s="30"/>
      <c r="B788" s="30"/>
      <c r="C788" s="30"/>
      <c r="D788" s="30"/>
      <c r="E788" s="30"/>
      <c r="F788" s="30"/>
      <c r="G788" s="30"/>
      <c r="H788" s="30"/>
      <c r="I788" s="30"/>
      <c r="J788" s="30"/>
    </row>
    <row r="789" spans="1:10" x14ac:dyDescent="0.25">
      <c r="A789" s="30"/>
      <c r="B789" s="30"/>
      <c r="C789" s="30"/>
      <c r="D789" s="30"/>
      <c r="E789" s="30"/>
      <c r="F789" s="30"/>
      <c r="G789" s="30"/>
      <c r="H789" s="30"/>
      <c r="I789" s="30"/>
      <c r="J789" s="30"/>
    </row>
    <row r="790" spans="1:10" x14ac:dyDescent="0.25">
      <c r="A790" s="30"/>
      <c r="B790" s="30"/>
      <c r="C790" s="30"/>
      <c r="D790" s="30"/>
      <c r="E790" s="30"/>
      <c r="F790" s="30"/>
      <c r="G790" s="30"/>
      <c r="H790" s="30"/>
      <c r="I790" s="30"/>
      <c r="J790" s="30"/>
    </row>
    <row r="791" spans="1:10" x14ac:dyDescent="0.25">
      <c r="A791" s="30"/>
      <c r="B791" s="30"/>
      <c r="C791" s="30"/>
      <c r="D791" s="30"/>
      <c r="E791" s="30"/>
      <c r="F791" s="30"/>
      <c r="G791" s="30"/>
      <c r="H791" s="30"/>
      <c r="I791" s="30"/>
      <c r="J791" s="30"/>
    </row>
    <row r="792" spans="1:10" x14ac:dyDescent="0.25">
      <c r="A792" s="30"/>
      <c r="B792" s="30"/>
      <c r="C792" s="30"/>
      <c r="D792" s="30"/>
      <c r="E792" s="30"/>
      <c r="F792" s="30"/>
      <c r="G792" s="30"/>
      <c r="H792" s="30"/>
      <c r="I792" s="30"/>
      <c r="J792" s="30"/>
    </row>
    <row r="793" spans="1:10" x14ac:dyDescent="0.25">
      <c r="A793" s="30"/>
      <c r="B793" s="30"/>
      <c r="C793" s="30"/>
      <c r="D793" s="30"/>
      <c r="E793" s="30"/>
      <c r="F793" s="30"/>
      <c r="G793" s="30"/>
      <c r="H793" s="30"/>
      <c r="I793" s="30"/>
      <c r="J793" s="30"/>
    </row>
    <row r="794" spans="1:10" x14ac:dyDescent="0.25">
      <c r="A794" s="30"/>
      <c r="B794" s="30"/>
      <c r="C794" s="30"/>
      <c r="D794" s="30"/>
      <c r="E794" s="30"/>
      <c r="F794" s="30"/>
      <c r="G794" s="30"/>
      <c r="H794" s="30"/>
      <c r="I794" s="30"/>
      <c r="J794" s="30"/>
    </row>
    <row r="795" spans="1:10" x14ac:dyDescent="0.25">
      <c r="A795" s="30"/>
      <c r="B795" s="30"/>
      <c r="C795" s="30"/>
      <c r="D795" s="30"/>
      <c r="E795" s="30"/>
      <c r="F795" s="30"/>
      <c r="G795" s="30"/>
      <c r="H795" s="30"/>
      <c r="I795" s="30"/>
      <c r="J795" s="30"/>
    </row>
    <row r="796" spans="1:10" x14ac:dyDescent="0.25">
      <c r="A796" s="30"/>
      <c r="B796" s="30"/>
      <c r="C796" s="30"/>
      <c r="D796" s="30"/>
      <c r="E796" s="30"/>
      <c r="F796" s="30"/>
      <c r="G796" s="30"/>
      <c r="H796" s="30"/>
      <c r="I796" s="30"/>
      <c r="J796" s="30"/>
    </row>
    <row r="797" spans="1:10" x14ac:dyDescent="0.25">
      <c r="A797" s="30"/>
      <c r="B797" s="30"/>
      <c r="C797" s="30"/>
      <c r="D797" s="30"/>
      <c r="E797" s="30"/>
      <c r="F797" s="30"/>
      <c r="G797" s="30"/>
      <c r="H797" s="30"/>
      <c r="I797" s="30"/>
      <c r="J797" s="30"/>
    </row>
    <row r="798" spans="1:10" x14ac:dyDescent="0.25">
      <c r="A798" s="30"/>
      <c r="B798" s="30"/>
      <c r="C798" s="30"/>
      <c r="D798" s="30"/>
      <c r="E798" s="30"/>
      <c r="F798" s="30"/>
      <c r="G798" s="30"/>
      <c r="H798" s="30"/>
      <c r="I798" s="30"/>
      <c r="J798" s="30"/>
    </row>
    <row r="799" spans="1:10" x14ac:dyDescent="0.25">
      <c r="A799" s="30"/>
      <c r="B799" s="30"/>
      <c r="C799" s="30"/>
      <c r="D799" s="30"/>
      <c r="E799" s="30"/>
      <c r="F799" s="30"/>
      <c r="G799" s="30"/>
      <c r="H799" s="30"/>
      <c r="I799" s="30"/>
      <c r="J799" s="30"/>
    </row>
    <row r="800" spans="1:10" x14ac:dyDescent="0.25">
      <c r="A800" s="30"/>
      <c r="B800" s="30"/>
      <c r="C800" s="30"/>
      <c r="D800" s="30"/>
      <c r="E800" s="30"/>
      <c r="F800" s="30"/>
      <c r="G800" s="30"/>
      <c r="H800" s="30"/>
      <c r="I800" s="30"/>
      <c r="J800" s="30"/>
    </row>
    <row r="801" spans="1:10" x14ac:dyDescent="0.25">
      <c r="A801" s="30"/>
      <c r="B801" s="30"/>
      <c r="C801" s="30"/>
      <c r="D801" s="30"/>
      <c r="E801" s="30"/>
      <c r="F801" s="30"/>
      <c r="G801" s="30"/>
      <c r="H801" s="30"/>
      <c r="I801" s="30"/>
      <c r="J801" s="30"/>
    </row>
    <row r="802" spans="1:10" x14ac:dyDescent="0.25">
      <c r="A802" s="30"/>
      <c r="B802" s="30"/>
      <c r="C802" s="30"/>
      <c r="D802" s="30"/>
      <c r="E802" s="30"/>
      <c r="F802" s="30"/>
      <c r="G802" s="30"/>
      <c r="H802" s="30"/>
      <c r="I802" s="30"/>
      <c r="J802" s="30"/>
    </row>
    <row r="803" spans="1:10" x14ac:dyDescent="0.25">
      <c r="A803" s="30"/>
      <c r="B803" s="30"/>
      <c r="C803" s="30"/>
      <c r="D803" s="30"/>
      <c r="E803" s="30"/>
      <c r="F803" s="30"/>
      <c r="G803" s="30"/>
      <c r="H803" s="30"/>
      <c r="I803" s="30"/>
      <c r="J803" s="30"/>
    </row>
    <row r="804" spans="1:10" x14ac:dyDescent="0.25">
      <c r="A804" s="30"/>
      <c r="B804" s="30"/>
      <c r="C804" s="30"/>
      <c r="D804" s="30"/>
      <c r="E804" s="30"/>
      <c r="F804" s="30"/>
      <c r="G804" s="30"/>
      <c r="H804" s="30"/>
      <c r="I804" s="30"/>
      <c r="J804" s="30"/>
    </row>
    <row r="805" spans="1:10" x14ac:dyDescent="0.25">
      <c r="A805" s="30"/>
      <c r="B805" s="30"/>
      <c r="C805" s="30"/>
      <c r="D805" s="30"/>
      <c r="E805" s="30"/>
      <c r="F805" s="30"/>
      <c r="G805" s="30"/>
      <c r="H805" s="30"/>
      <c r="I805" s="30"/>
      <c r="J805" s="30"/>
    </row>
    <row r="806" spans="1:10" x14ac:dyDescent="0.25">
      <c r="A806" s="30"/>
      <c r="B806" s="30"/>
      <c r="C806" s="30"/>
      <c r="D806" s="30"/>
      <c r="E806" s="30"/>
      <c r="F806" s="30"/>
      <c r="G806" s="30"/>
      <c r="H806" s="30"/>
      <c r="I806" s="30"/>
      <c r="J806" s="30"/>
    </row>
    <row r="807" spans="1:10" x14ac:dyDescent="0.25">
      <c r="A807" s="30"/>
      <c r="B807" s="30"/>
      <c r="C807" s="30"/>
      <c r="D807" s="30"/>
      <c r="E807" s="30"/>
      <c r="F807" s="30"/>
      <c r="G807" s="30"/>
      <c r="H807" s="30"/>
      <c r="I807" s="30"/>
      <c r="J807" s="30"/>
    </row>
    <row r="808" spans="1:10" x14ac:dyDescent="0.25">
      <c r="A808" s="30"/>
      <c r="B808" s="30"/>
      <c r="C808" s="30"/>
      <c r="D808" s="30"/>
      <c r="E808" s="30"/>
      <c r="F808" s="30"/>
      <c r="G808" s="30"/>
      <c r="H808" s="30"/>
      <c r="I808" s="30"/>
      <c r="J808" s="30"/>
    </row>
    <row r="809" spans="1:10" x14ac:dyDescent="0.25">
      <c r="A809" s="30"/>
      <c r="B809" s="30"/>
      <c r="C809" s="30"/>
      <c r="D809" s="30"/>
      <c r="E809" s="30"/>
      <c r="F809" s="30"/>
      <c r="G809" s="30"/>
      <c r="H809" s="30"/>
      <c r="I809" s="30"/>
      <c r="J809" s="30"/>
    </row>
    <row r="810" spans="1:10" x14ac:dyDescent="0.25">
      <c r="A810" s="30"/>
      <c r="B810" s="30"/>
      <c r="C810" s="30"/>
      <c r="D810" s="30"/>
      <c r="E810" s="30"/>
      <c r="F810" s="30"/>
      <c r="G810" s="30"/>
      <c r="H810" s="30"/>
      <c r="I810" s="30"/>
      <c r="J810" s="30"/>
    </row>
    <row r="811" spans="1:10" x14ac:dyDescent="0.25">
      <c r="A811" s="30"/>
      <c r="B811" s="30"/>
      <c r="C811" s="30"/>
      <c r="D811" s="30"/>
      <c r="E811" s="30"/>
      <c r="F811" s="30"/>
      <c r="G811" s="30"/>
      <c r="H811" s="30"/>
      <c r="I811" s="30"/>
      <c r="J811" s="30"/>
    </row>
    <row r="812" spans="1:10" x14ac:dyDescent="0.25">
      <c r="A812" s="30"/>
      <c r="B812" s="30"/>
      <c r="C812" s="30"/>
      <c r="D812" s="30"/>
      <c r="E812" s="30"/>
      <c r="F812" s="30"/>
      <c r="G812" s="30"/>
      <c r="H812" s="30"/>
      <c r="I812" s="30"/>
      <c r="J812" s="30"/>
    </row>
    <row r="813" spans="1:10" x14ac:dyDescent="0.25">
      <c r="A813" s="30"/>
      <c r="B813" s="30"/>
      <c r="C813" s="30"/>
      <c r="D813" s="30"/>
      <c r="E813" s="30"/>
      <c r="F813" s="30"/>
      <c r="G813" s="30"/>
      <c r="H813" s="30"/>
      <c r="I813" s="30"/>
      <c r="J813" s="30"/>
    </row>
    <row r="814" spans="1:10" x14ac:dyDescent="0.25">
      <c r="A814" s="30"/>
      <c r="B814" s="30"/>
      <c r="C814" s="30"/>
      <c r="D814" s="30"/>
      <c r="E814" s="30"/>
      <c r="F814" s="30"/>
      <c r="G814" s="30"/>
      <c r="H814" s="30"/>
      <c r="I814" s="30"/>
      <c r="J814" s="30"/>
    </row>
    <row r="815" spans="1:10" x14ac:dyDescent="0.25">
      <c r="A815" s="30"/>
      <c r="B815" s="30"/>
      <c r="C815" s="30"/>
      <c r="D815" s="30"/>
      <c r="E815" s="30"/>
      <c r="F815" s="30"/>
      <c r="G815" s="30"/>
      <c r="H815" s="30"/>
      <c r="I815" s="30"/>
      <c r="J815" s="30"/>
    </row>
    <row r="816" spans="1:10" x14ac:dyDescent="0.25">
      <c r="A816" s="30"/>
      <c r="B816" s="30"/>
      <c r="C816" s="30"/>
      <c r="D816" s="30"/>
      <c r="E816" s="30"/>
      <c r="F816" s="30"/>
      <c r="G816" s="30"/>
      <c r="H816" s="30"/>
      <c r="I816" s="30"/>
      <c r="J816" s="30"/>
    </row>
    <row r="817" spans="1:10" x14ac:dyDescent="0.25">
      <c r="A817" s="30"/>
      <c r="B817" s="30"/>
      <c r="C817" s="30"/>
      <c r="D817" s="30"/>
      <c r="E817" s="30"/>
      <c r="F817" s="30"/>
      <c r="G817" s="30"/>
      <c r="H817" s="30"/>
      <c r="I817" s="30"/>
      <c r="J817" s="30"/>
    </row>
    <row r="818" spans="1:10" x14ac:dyDescent="0.25">
      <c r="A818" s="30"/>
      <c r="B818" s="30"/>
      <c r="C818" s="30"/>
      <c r="D818" s="30"/>
      <c r="E818" s="30"/>
      <c r="F818" s="30"/>
      <c r="G818" s="30"/>
      <c r="H818" s="30"/>
      <c r="I818" s="30"/>
      <c r="J818" s="30"/>
    </row>
    <row r="819" spans="1:10" x14ac:dyDescent="0.25">
      <c r="A819" s="30"/>
      <c r="B819" s="30"/>
      <c r="C819" s="30"/>
      <c r="D819" s="30"/>
      <c r="E819" s="30"/>
      <c r="F819" s="30"/>
      <c r="G819" s="30"/>
      <c r="H819" s="30"/>
      <c r="I819" s="30"/>
      <c r="J819" s="30"/>
    </row>
    <row r="820" spans="1:10" x14ac:dyDescent="0.25">
      <c r="A820" s="30"/>
      <c r="B820" s="30"/>
      <c r="C820" s="30"/>
      <c r="D820" s="30"/>
      <c r="E820" s="30"/>
      <c r="F820" s="30"/>
      <c r="G820" s="30"/>
      <c r="H820" s="30"/>
      <c r="I820" s="30"/>
      <c r="J820" s="30"/>
    </row>
    <row r="821" spans="1:10" x14ac:dyDescent="0.25">
      <c r="A821" s="30"/>
      <c r="B821" s="30"/>
      <c r="C821" s="30"/>
      <c r="D821" s="30"/>
      <c r="E821" s="30"/>
      <c r="F821" s="30"/>
      <c r="G821" s="30"/>
      <c r="H821" s="30"/>
      <c r="I821" s="30"/>
      <c r="J821" s="30"/>
    </row>
    <row r="822" spans="1:10" x14ac:dyDescent="0.25">
      <c r="A822" s="30"/>
      <c r="B822" s="30"/>
      <c r="C822" s="30"/>
      <c r="D822" s="30"/>
      <c r="E822" s="30"/>
      <c r="F822" s="30"/>
      <c r="G822" s="30"/>
      <c r="H822" s="30"/>
      <c r="I822" s="30"/>
      <c r="J822" s="30"/>
    </row>
    <row r="823" spans="1:10" x14ac:dyDescent="0.25">
      <c r="A823" s="30"/>
      <c r="B823" s="30"/>
      <c r="C823" s="30"/>
      <c r="D823" s="30"/>
      <c r="E823" s="30"/>
      <c r="F823" s="30"/>
      <c r="G823" s="30"/>
      <c r="H823" s="30"/>
      <c r="I823" s="30"/>
      <c r="J823" s="30"/>
    </row>
    <row r="824" spans="1:10" x14ac:dyDescent="0.25">
      <c r="A824" s="30"/>
      <c r="B824" s="30"/>
      <c r="C824" s="30"/>
      <c r="D824" s="30"/>
      <c r="E824" s="30"/>
      <c r="F824" s="30"/>
      <c r="G824" s="30"/>
      <c r="H824" s="30"/>
      <c r="I824" s="30"/>
      <c r="J824" s="30"/>
    </row>
    <row r="825" spans="1:10" x14ac:dyDescent="0.25">
      <c r="A825" s="30"/>
      <c r="B825" s="30"/>
      <c r="C825" s="30"/>
      <c r="D825" s="30"/>
      <c r="E825" s="30"/>
      <c r="F825" s="30"/>
      <c r="G825" s="30"/>
      <c r="H825" s="30"/>
      <c r="I825" s="30"/>
      <c r="J825" s="30"/>
    </row>
    <row r="826" spans="1:10" x14ac:dyDescent="0.25">
      <c r="A826" s="30"/>
      <c r="B826" s="30"/>
      <c r="C826" s="30"/>
      <c r="D826" s="30"/>
      <c r="E826" s="30"/>
      <c r="F826" s="30"/>
      <c r="G826" s="30"/>
      <c r="H826" s="30"/>
      <c r="I826" s="30"/>
      <c r="J826" s="30"/>
    </row>
    <row r="827" spans="1:10" x14ac:dyDescent="0.25">
      <c r="A827" s="30"/>
      <c r="B827" s="30"/>
      <c r="C827" s="30"/>
      <c r="D827" s="30"/>
      <c r="E827" s="30"/>
      <c r="F827" s="30"/>
      <c r="G827" s="30"/>
      <c r="H827" s="30"/>
      <c r="I827" s="30"/>
      <c r="J827" s="30"/>
    </row>
    <row r="828" spans="1:10" x14ac:dyDescent="0.25">
      <c r="A828" s="30"/>
      <c r="B828" s="30"/>
      <c r="C828" s="30"/>
      <c r="D828" s="30"/>
      <c r="E828" s="30"/>
      <c r="F828" s="30"/>
      <c r="G828" s="30"/>
      <c r="H828" s="30"/>
      <c r="I828" s="30"/>
      <c r="J828" s="30"/>
    </row>
    <row r="829" spans="1:10" x14ac:dyDescent="0.25">
      <c r="A829" s="30"/>
      <c r="B829" s="30"/>
      <c r="C829" s="30"/>
      <c r="D829" s="30"/>
      <c r="E829" s="30"/>
      <c r="F829" s="30"/>
      <c r="G829" s="30"/>
      <c r="H829" s="30"/>
      <c r="I829" s="30"/>
      <c r="J829" s="30"/>
    </row>
    <row r="830" spans="1:10" x14ac:dyDescent="0.25">
      <c r="A830" s="30"/>
      <c r="B830" s="30"/>
      <c r="C830" s="30"/>
      <c r="D830" s="30"/>
      <c r="E830" s="30"/>
      <c r="F830" s="30"/>
      <c r="G830" s="30"/>
      <c r="H830" s="30"/>
      <c r="I830" s="30"/>
      <c r="J830" s="30"/>
    </row>
    <row r="831" spans="1:10" x14ac:dyDescent="0.25">
      <c r="A831" s="30"/>
      <c r="B831" s="30"/>
      <c r="C831" s="30"/>
      <c r="D831" s="30"/>
      <c r="E831" s="30"/>
      <c r="F831" s="30"/>
      <c r="G831" s="30"/>
      <c r="H831" s="30"/>
      <c r="I831" s="30"/>
      <c r="J831" s="30"/>
    </row>
    <row r="832" spans="1:10" x14ac:dyDescent="0.25">
      <c r="A832" s="30"/>
      <c r="B832" s="30"/>
      <c r="C832" s="30"/>
      <c r="D832" s="30"/>
      <c r="E832" s="30"/>
      <c r="F832" s="30"/>
      <c r="G832" s="30"/>
      <c r="H832" s="30"/>
      <c r="I832" s="30"/>
      <c r="J832" s="30"/>
    </row>
    <row r="833" spans="1:10" x14ac:dyDescent="0.25">
      <c r="A833" s="30"/>
      <c r="B833" s="30"/>
      <c r="C833" s="30"/>
      <c r="D833" s="30"/>
      <c r="E833" s="30"/>
      <c r="F833" s="30"/>
      <c r="G833" s="30"/>
      <c r="H833" s="30"/>
      <c r="I833" s="30"/>
      <c r="J833" s="30"/>
    </row>
    <row r="834" spans="1:10" x14ac:dyDescent="0.25">
      <c r="A834" s="30"/>
      <c r="B834" s="30"/>
      <c r="C834" s="30"/>
      <c r="D834" s="30"/>
      <c r="E834" s="30"/>
      <c r="F834" s="30"/>
      <c r="G834" s="30"/>
      <c r="H834" s="30"/>
      <c r="I834" s="30"/>
      <c r="J834" s="30"/>
    </row>
    <row r="835" spans="1:10" x14ac:dyDescent="0.25">
      <c r="A835" s="30"/>
      <c r="B835" s="30"/>
      <c r="C835" s="30"/>
      <c r="D835" s="30"/>
      <c r="E835" s="30"/>
      <c r="F835" s="30"/>
      <c r="G835" s="30"/>
      <c r="H835" s="30"/>
      <c r="I835" s="30"/>
      <c r="J835" s="30"/>
    </row>
    <row r="836" spans="1:10" x14ac:dyDescent="0.25">
      <c r="A836" s="30"/>
      <c r="B836" s="30"/>
      <c r="C836" s="30"/>
      <c r="D836" s="30"/>
      <c r="E836" s="30"/>
      <c r="F836" s="30"/>
      <c r="G836" s="30"/>
      <c r="H836" s="30"/>
      <c r="I836" s="30"/>
      <c r="J836" s="30"/>
    </row>
    <row r="837" spans="1:10" x14ac:dyDescent="0.25">
      <c r="A837" s="30"/>
      <c r="B837" s="30"/>
      <c r="C837" s="30"/>
      <c r="D837" s="30"/>
      <c r="E837" s="30"/>
      <c r="F837" s="30"/>
      <c r="G837" s="30"/>
      <c r="H837" s="30"/>
      <c r="I837" s="30"/>
      <c r="J837" s="30"/>
    </row>
    <row r="838" spans="1:10" x14ac:dyDescent="0.25">
      <c r="A838" s="30"/>
      <c r="B838" s="30"/>
      <c r="C838" s="30"/>
      <c r="D838" s="30"/>
      <c r="E838" s="30"/>
      <c r="F838" s="30"/>
      <c r="G838" s="30"/>
      <c r="H838" s="30"/>
      <c r="I838" s="30"/>
      <c r="J838" s="30"/>
    </row>
    <row r="839" spans="1:10" x14ac:dyDescent="0.25">
      <c r="A839" s="30"/>
      <c r="B839" s="30"/>
      <c r="C839" s="30"/>
      <c r="D839" s="30"/>
      <c r="E839" s="30"/>
      <c r="F839" s="30"/>
      <c r="G839" s="30"/>
      <c r="H839" s="30"/>
      <c r="I839" s="30"/>
      <c r="J839" s="30"/>
    </row>
    <row r="840" spans="1:10" x14ac:dyDescent="0.25">
      <c r="A840" s="30"/>
      <c r="B840" s="30"/>
      <c r="C840" s="30"/>
      <c r="D840" s="30"/>
      <c r="E840" s="30"/>
      <c r="F840" s="30"/>
      <c r="G840" s="30"/>
      <c r="H840" s="30"/>
      <c r="I840" s="30"/>
      <c r="J840" s="30"/>
    </row>
    <row r="841" spans="1:10" x14ac:dyDescent="0.25">
      <c r="A841" s="30"/>
      <c r="B841" s="30"/>
      <c r="C841" s="30"/>
      <c r="D841" s="30"/>
      <c r="E841" s="30"/>
      <c r="F841" s="30"/>
      <c r="G841" s="30"/>
      <c r="H841" s="30"/>
      <c r="I841" s="30"/>
      <c r="J841" s="30"/>
    </row>
    <row r="842" spans="1:10" x14ac:dyDescent="0.25">
      <c r="A842" s="30"/>
      <c r="B842" s="30"/>
      <c r="C842" s="30"/>
      <c r="D842" s="30"/>
      <c r="E842" s="30"/>
      <c r="F842" s="30"/>
      <c r="G842" s="30"/>
      <c r="H842" s="30"/>
      <c r="I842" s="30"/>
      <c r="J842" s="30"/>
    </row>
    <row r="843" spans="1:10" x14ac:dyDescent="0.25">
      <c r="A843" s="30"/>
      <c r="B843" s="30"/>
      <c r="C843" s="30"/>
      <c r="D843" s="30"/>
      <c r="E843" s="30"/>
      <c r="F843" s="30"/>
      <c r="G843" s="30"/>
      <c r="H843" s="30"/>
      <c r="I843" s="30"/>
      <c r="J843" s="30"/>
    </row>
    <row r="844" spans="1:10" x14ac:dyDescent="0.25">
      <c r="A844" s="30"/>
      <c r="B844" s="30"/>
      <c r="C844" s="30"/>
      <c r="D844" s="30"/>
      <c r="E844" s="30"/>
      <c r="F844" s="30"/>
      <c r="G844" s="30"/>
      <c r="H844" s="30"/>
      <c r="I844" s="30"/>
      <c r="J844" s="30"/>
    </row>
    <row r="845" spans="1:10" x14ac:dyDescent="0.25">
      <c r="A845" s="30"/>
      <c r="B845" s="30"/>
      <c r="C845" s="30"/>
      <c r="D845" s="30"/>
      <c r="E845" s="30"/>
      <c r="F845" s="30"/>
      <c r="G845" s="30"/>
      <c r="H845" s="30"/>
      <c r="I845" s="30"/>
      <c r="J845" s="30"/>
    </row>
    <row r="846" spans="1:10" x14ac:dyDescent="0.25">
      <c r="A846" s="30"/>
      <c r="B846" s="30"/>
      <c r="C846" s="30"/>
      <c r="D846" s="30"/>
      <c r="E846" s="30"/>
      <c r="F846" s="30"/>
      <c r="G846" s="30"/>
      <c r="H846" s="30"/>
      <c r="I846" s="30"/>
      <c r="J846" s="30"/>
    </row>
    <row r="847" spans="1:10" x14ac:dyDescent="0.25">
      <c r="A847" s="30"/>
      <c r="B847" s="30"/>
      <c r="C847" s="30"/>
      <c r="D847" s="30"/>
      <c r="E847" s="30"/>
      <c r="F847" s="30"/>
      <c r="G847" s="30"/>
      <c r="H847" s="30"/>
      <c r="I847" s="30"/>
      <c r="J847" s="30"/>
    </row>
    <row r="848" spans="1:10" x14ac:dyDescent="0.25">
      <c r="A848" s="30"/>
      <c r="B848" s="30"/>
      <c r="C848" s="30"/>
      <c r="D848" s="30"/>
      <c r="E848" s="30"/>
      <c r="F848" s="30"/>
      <c r="G848" s="30"/>
      <c r="H848" s="30"/>
      <c r="I848" s="30"/>
      <c r="J848" s="30"/>
    </row>
    <row r="849" spans="1:10" x14ac:dyDescent="0.25">
      <c r="A849" s="30"/>
      <c r="B849" s="30"/>
      <c r="C849" s="30"/>
      <c r="D849" s="30"/>
      <c r="E849" s="30"/>
      <c r="F849" s="30"/>
      <c r="G849" s="30"/>
      <c r="H849" s="30"/>
      <c r="I849" s="30"/>
      <c r="J849" s="30"/>
    </row>
    <row r="850" spans="1:10" x14ac:dyDescent="0.25">
      <c r="A850" s="30"/>
      <c r="B850" s="30"/>
      <c r="C850" s="30"/>
      <c r="D850" s="30"/>
      <c r="E850" s="30"/>
      <c r="F850" s="30"/>
      <c r="G850" s="30"/>
      <c r="H850" s="30"/>
      <c r="I850" s="30"/>
      <c r="J850" s="30"/>
    </row>
    <row r="851" spans="1:10" x14ac:dyDescent="0.25">
      <c r="A851" s="30"/>
      <c r="B851" s="30"/>
      <c r="C851" s="30"/>
      <c r="D851" s="30"/>
      <c r="E851" s="30"/>
      <c r="F851" s="30"/>
      <c r="G851" s="30"/>
      <c r="H851" s="30"/>
      <c r="I851" s="30"/>
      <c r="J851" s="30"/>
    </row>
    <row r="852" spans="1:10" x14ac:dyDescent="0.25">
      <c r="A852" s="30"/>
      <c r="B852" s="30"/>
      <c r="C852" s="30"/>
      <c r="D852" s="30"/>
      <c r="E852" s="30"/>
      <c r="F852" s="30"/>
      <c r="G852" s="30"/>
      <c r="H852" s="30"/>
      <c r="I852" s="30"/>
      <c r="J852" s="30"/>
    </row>
    <row r="853" spans="1:10" x14ac:dyDescent="0.25">
      <c r="A853" s="30"/>
      <c r="B853" s="30"/>
      <c r="C853" s="30"/>
      <c r="D853" s="30"/>
      <c r="E853" s="30"/>
      <c r="F853" s="30"/>
      <c r="G853" s="30"/>
      <c r="H853" s="30"/>
      <c r="I853" s="30"/>
      <c r="J853" s="30"/>
    </row>
    <row r="854" spans="1:10" x14ac:dyDescent="0.25">
      <c r="A854" s="30"/>
      <c r="B854" s="30"/>
      <c r="C854" s="30"/>
      <c r="D854" s="30"/>
      <c r="E854" s="30"/>
      <c r="F854" s="30"/>
      <c r="G854" s="30"/>
      <c r="H854" s="30"/>
      <c r="I854" s="30"/>
      <c r="J854" s="30"/>
    </row>
    <row r="855" spans="1:10" x14ac:dyDescent="0.25">
      <c r="A855" s="30"/>
      <c r="B855" s="30"/>
      <c r="C855" s="30"/>
      <c r="D855" s="30"/>
      <c r="E855" s="30"/>
      <c r="F855" s="30"/>
      <c r="G855" s="30"/>
      <c r="H855" s="30"/>
      <c r="I855" s="30"/>
      <c r="J855" s="30"/>
    </row>
    <row r="856" spans="1:10" x14ac:dyDescent="0.25">
      <c r="A856" s="30"/>
      <c r="B856" s="30"/>
      <c r="C856" s="30"/>
      <c r="D856" s="30"/>
      <c r="E856" s="30"/>
      <c r="F856" s="30"/>
      <c r="G856" s="30"/>
      <c r="H856" s="30"/>
      <c r="I856" s="30"/>
      <c r="J856" s="30"/>
    </row>
    <row r="857" spans="1:10" x14ac:dyDescent="0.25">
      <c r="A857" s="30"/>
      <c r="B857" s="30"/>
      <c r="C857" s="30"/>
      <c r="D857" s="30"/>
      <c r="E857" s="30"/>
      <c r="F857" s="30"/>
      <c r="G857" s="30"/>
      <c r="H857" s="30"/>
      <c r="I857" s="30"/>
      <c r="J857" s="30"/>
    </row>
    <row r="858" spans="1:10" x14ac:dyDescent="0.25">
      <c r="A858" s="30"/>
      <c r="B858" s="30"/>
      <c r="C858" s="30"/>
      <c r="D858" s="30"/>
      <c r="E858" s="30"/>
      <c r="F858" s="30"/>
      <c r="G858" s="30"/>
      <c r="H858" s="30"/>
      <c r="I858" s="30"/>
      <c r="J858" s="30"/>
    </row>
    <row r="859" spans="1:10" x14ac:dyDescent="0.25">
      <c r="A859" s="30"/>
      <c r="B859" s="30"/>
      <c r="C859" s="30"/>
      <c r="D859" s="30"/>
      <c r="E859" s="30"/>
      <c r="F859" s="30"/>
      <c r="G859" s="30"/>
      <c r="H859" s="30"/>
      <c r="I859" s="30"/>
      <c r="J859" s="30"/>
    </row>
    <row r="860" spans="1:10" x14ac:dyDescent="0.25">
      <c r="A860" s="30"/>
      <c r="B860" s="30"/>
      <c r="C860" s="30"/>
      <c r="D860" s="30"/>
      <c r="E860" s="30"/>
      <c r="F860" s="30"/>
      <c r="G860" s="30"/>
      <c r="H860" s="30"/>
      <c r="I860" s="30"/>
      <c r="J860" s="30"/>
    </row>
    <row r="861" spans="1:10" x14ac:dyDescent="0.25">
      <c r="A861" s="30"/>
      <c r="B861" s="30"/>
      <c r="C861" s="30"/>
      <c r="D861" s="30"/>
      <c r="E861" s="30"/>
      <c r="F861" s="30"/>
      <c r="G861" s="30"/>
      <c r="H861" s="30"/>
      <c r="I861" s="30"/>
      <c r="J861" s="30"/>
    </row>
    <row r="862" spans="1:10" x14ac:dyDescent="0.25">
      <c r="A862" s="30"/>
      <c r="B862" s="30"/>
      <c r="C862" s="30"/>
      <c r="D862" s="30"/>
      <c r="E862" s="30"/>
      <c r="F862" s="30"/>
      <c r="G862" s="30"/>
      <c r="H862" s="30"/>
      <c r="I862" s="30"/>
      <c r="J862" s="30"/>
    </row>
    <row r="863" spans="1:10" x14ac:dyDescent="0.25">
      <c r="A863" s="30"/>
      <c r="B863" s="30"/>
      <c r="C863" s="30"/>
      <c r="D863" s="30"/>
      <c r="E863" s="30"/>
      <c r="F863" s="30"/>
      <c r="G863" s="30"/>
      <c r="H863" s="30"/>
      <c r="I863" s="30"/>
      <c r="J863" s="30"/>
    </row>
    <row r="864" spans="1:10" x14ac:dyDescent="0.25">
      <c r="A864" s="30"/>
      <c r="B864" s="30"/>
      <c r="C864" s="30"/>
      <c r="D864" s="30"/>
      <c r="E864" s="30"/>
      <c r="F864" s="30"/>
      <c r="G864" s="30"/>
      <c r="H864" s="30"/>
      <c r="I864" s="30"/>
      <c r="J864" s="30"/>
    </row>
    <row r="865" spans="1:10" x14ac:dyDescent="0.25">
      <c r="A865" s="30"/>
      <c r="B865" s="30"/>
      <c r="C865" s="30"/>
      <c r="D865" s="30"/>
      <c r="E865" s="30"/>
      <c r="F865" s="30"/>
      <c r="G865" s="30"/>
      <c r="H865" s="30"/>
      <c r="I865" s="30"/>
      <c r="J865" s="30"/>
    </row>
    <row r="866" spans="1:10" x14ac:dyDescent="0.25">
      <c r="A866" s="30"/>
      <c r="B866" s="30"/>
      <c r="C866" s="30"/>
      <c r="D866" s="30"/>
      <c r="E866" s="30"/>
      <c r="F866" s="30"/>
      <c r="G866" s="30"/>
      <c r="H866" s="30"/>
      <c r="I866" s="30"/>
      <c r="J866" s="30"/>
    </row>
    <row r="867" spans="1:10" x14ac:dyDescent="0.25">
      <c r="A867" s="30"/>
      <c r="B867" s="30"/>
      <c r="C867" s="30"/>
      <c r="D867" s="30"/>
      <c r="E867" s="30"/>
      <c r="F867" s="30"/>
      <c r="G867" s="30"/>
      <c r="H867" s="30"/>
      <c r="I867" s="30"/>
      <c r="J867" s="30"/>
    </row>
    <row r="868" spans="1:10" x14ac:dyDescent="0.25">
      <c r="A868" s="30"/>
      <c r="B868" s="30"/>
      <c r="C868" s="30"/>
      <c r="D868" s="30"/>
      <c r="E868" s="30"/>
      <c r="F868" s="30"/>
      <c r="G868" s="30"/>
      <c r="H868" s="30"/>
      <c r="I868" s="30"/>
      <c r="J868" s="30"/>
    </row>
    <row r="869" spans="1:10" x14ac:dyDescent="0.25">
      <c r="A869" s="30"/>
      <c r="B869" s="30"/>
      <c r="C869" s="30"/>
      <c r="D869" s="30"/>
      <c r="E869" s="30"/>
      <c r="F869" s="30"/>
      <c r="G869" s="30"/>
      <c r="H869" s="30"/>
      <c r="I869" s="30"/>
      <c r="J869" s="30"/>
    </row>
    <row r="870" spans="1:10" x14ac:dyDescent="0.25">
      <c r="A870" s="30"/>
      <c r="B870" s="30"/>
      <c r="C870" s="30"/>
      <c r="D870" s="30"/>
      <c r="E870" s="30"/>
      <c r="F870" s="30"/>
      <c r="G870" s="30"/>
      <c r="H870" s="30"/>
      <c r="I870" s="30"/>
      <c r="J870" s="30"/>
    </row>
    <row r="871" spans="1:10" x14ac:dyDescent="0.25">
      <c r="A871" s="30"/>
      <c r="B871" s="30"/>
      <c r="C871" s="30"/>
      <c r="D871" s="30"/>
      <c r="E871" s="30"/>
      <c r="F871" s="30"/>
      <c r="G871" s="30"/>
      <c r="H871" s="30"/>
      <c r="I871" s="30"/>
      <c r="J871" s="30"/>
    </row>
    <row r="872" spans="1:10" x14ac:dyDescent="0.25">
      <c r="A872" s="30"/>
      <c r="B872" s="30"/>
      <c r="C872" s="30"/>
      <c r="D872" s="30"/>
      <c r="E872" s="30"/>
      <c r="F872" s="30"/>
      <c r="G872" s="30"/>
      <c r="H872" s="30"/>
      <c r="I872" s="30"/>
      <c r="J872" s="30"/>
    </row>
    <row r="873" spans="1:10" x14ac:dyDescent="0.25">
      <c r="A873" s="30"/>
      <c r="B873" s="30"/>
      <c r="C873" s="30"/>
      <c r="D873" s="30"/>
      <c r="E873" s="30"/>
      <c r="F873" s="30"/>
      <c r="G873" s="30"/>
      <c r="H873" s="30"/>
      <c r="I873" s="30"/>
      <c r="J873" s="30"/>
    </row>
    <row r="874" spans="1:10" x14ac:dyDescent="0.25">
      <c r="A874" s="30"/>
      <c r="B874" s="30"/>
      <c r="C874" s="30"/>
      <c r="D874" s="30"/>
      <c r="E874" s="30"/>
      <c r="F874" s="30"/>
      <c r="G874" s="30"/>
      <c r="H874" s="30"/>
      <c r="I874" s="30"/>
      <c r="J874" s="30"/>
    </row>
    <row r="875" spans="1:10" x14ac:dyDescent="0.25">
      <c r="A875" s="30"/>
      <c r="B875" s="30"/>
      <c r="C875" s="30"/>
      <c r="D875" s="30"/>
      <c r="E875" s="30"/>
      <c r="F875" s="30"/>
      <c r="G875" s="30"/>
      <c r="H875" s="30"/>
      <c r="I875" s="30"/>
      <c r="J875" s="30"/>
    </row>
    <row r="876" spans="1:10" x14ac:dyDescent="0.25">
      <c r="A876" s="30"/>
      <c r="B876" s="30"/>
      <c r="C876" s="30"/>
      <c r="D876" s="30"/>
      <c r="E876" s="30"/>
      <c r="F876" s="30"/>
      <c r="G876" s="30"/>
      <c r="H876" s="30"/>
      <c r="I876" s="30"/>
      <c r="J876" s="30"/>
    </row>
    <row r="877" spans="1:10" x14ac:dyDescent="0.25">
      <c r="A877" s="30"/>
      <c r="B877" s="30"/>
      <c r="C877" s="30"/>
      <c r="D877" s="30"/>
      <c r="E877" s="30"/>
      <c r="F877" s="30"/>
      <c r="G877" s="30"/>
      <c r="H877" s="30"/>
      <c r="I877" s="30"/>
      <c r="J877" s="30"/>
    </row>
    <row r="878" spans="1:10" x14ac:dyDescent="0.25">
      <c r="A878" s="30"/>
      <c r="B878" s="30"/>
      <c r="C878" s="30"/>
      <c r="D878" s="30"/>
      <c r="E878" s="30"/>
      <c r="F878" s="30"/>
      <c r="G878" s="30"/>
      <c r="H878" s="30"/>
      <c r="I878" s="30"/>
      <c r="J878" s="30"/>
    </row>
    <row r="879" spans="1:10" x14ac:dyDescent="0.25">
      <c r="A879" s="30"/>
      <c r="B879" s="30"/>
      <c r="C879" s="30"/>
      <c r="D879" s="30"/>
      <c r="E879" s="30"/>
      <c r="F879" s="30"/>
      <c r="G879" s="30"/>
      <c r="H879" s="30"/>
      <c r="I879" s="30"/>
      <c r="J879" s="30"/>
    </row>
    <row r="880" spans="1:10" x14ac:dyDescent="0.25">
      <c r="A880" s="30"/>
      <c r="B880" s="30"/>
      <c r="C880" s="30"/>
      <c r="D880" s="30"/>
      <c r="E880" s="30"/>
      <c r="F880" s="30"/>
      <c r="G880" s="30"/>
      <c r="H880" s="30"/>
      <c r="I880" s="30"/>
      <c r="J880" s="30"/>
    </row>
    <row r="881" spans="1:10" x14ac:dyDescent="0.25">
      <c r="A881" s="30"/>
      <c r="B881" s="30"/>
      <c r="C881" s="30"/>
      <c r="D881" s="30"/>
      <c r="E881" s="30"/>
      <c r="F881" s="30"/>
      <c r="G881" s="30"/>
      <c r="H881" s="30"/>
      <c r="I881" s="30"/>
      <c r="J881" s="30"/>
    </row>
    <row r="882" spans="1:10" x14ac:dyDescent="0.25">
      <c r="A882" s="30"/>
      <c r="B882" s="30"/>
      <c r="C882" s="30"/>
      <c r="D882" s="30"/>
      <c r="E882" s="30"/>
      <c r="F882" s="30"/>
      <c r="G882" s="30"/>
      <c r="H882" s="30"/>
      <c r="I882" s="30"/>
      <c r="J882" s="30"/>
    </row>
    <row r="883" spans="1:10" x14ac:dyDescent="0.25">
      <c r="A883" s="30"/>
      <c r="B883" s="30"/>
      <c r="C883" s="30"/>
      <c r="D883" s="30"/>
      <c r="E883" s="30"/>
      <c r="F883" s="30"/>
      <c r="G883" s="30"/>
      <c r="H883" s="30"/>
      <c r="I883" s="30"/>
      <c r="J883" s="30"/>
    </row>
    <row r="884" spans="1:10" x14ac:dyDescent="0.25">
      <c r="A884" s="30"/>
      <c r="B884" s="30"/>
      <c r="C884" s="30"/>
      <c r="D884" s="30"/>
      <c r="E884" s="30"/>
      <c r="F884" s="30"/>
      <c r="G884" s="30"/>
      <c r="H884" s="30"/>
      <c r="I884" s="30"/>
      <c r="J884" s="30"/>
    </row>
    <row r="885" spans="1:10" x14ac:dyDescent="0.25">
      <c r="A885" s="30"/>
      <c r="B885" s="30"/>
      <c r="C885" s="30"/>
      <c r="D885" s="30"/>
      <c r="E885" s="30"/>
      <c r="F885" s="30"/>
      <c r="G885" s="30"/>
      <c r="H885" s="30"/>
      <c r="I885" s="30"/>
      <c r="J885" s="30"/>
    </row>
    <row r="886" spans="1:10" x14ac:dyDescent="0.25">
      <c r="A886" s="30"/>
      <c r="B886" s="30"/>
      <c r="C886" s="30"/>
      <c r="D886" s="30"/>
      <c r="E886" s="30"/>
      <c r="F886" s="30"/>
      <c r="G886" s="30"/>
      <c r="H886" s="30"/>
      <c r="I886" s="30"/>
      <c r="J886" s="30"/>
    </row>
    <row r="887" spans="1:10" x14ac:dyDescent="0.25">
      <c r="A887" s="30"/>
      <c r="B887" s="30"/>
      <c r="C887" s="30"/>
      <c r="D887" s="30"/>
      <c r="E887" s="30"/>
      <c r="F887" s="30"/>
      <c r="G887" s="30"/>
      <c r="H887" s="30"/>
      <c r="I887" s="30"/>
      <c r="J887" s="30"/>
    </row>
    <row r="888" spans="1:10" x14ac:dyDescent="0.25">
      <c r="A888" s="30"/>
      <c r="B888" s="30"/>
      <c r="C888" s="30"/>
      <c r="D888" s="30"/>
      <c r="E888" s="30"/>
      <c r="F888" s="30"/>
      <c r="G888" s="30"/>
      <c r="H888" s="30"/>
      <c r="I888" s="30"/>
      <c r="J888" s="30"/>
    </row>
    <row r="889" spans="1:10" x14ac:dyDescent="0.25">
      <c r="A889" s="30"/>
      <c r="B889" s="30"/>
      <c r="C889" s="30"/>
      <c r="D889" s="30"/>
      <c r="E889" s="30"/>
      <c r="F889" s="30"/>
      <c r="G889" s="30"/>
      <c r="H889" s="30"/>
      <c r="I889" s="30"/>
      <c r="J889" s="30"/>
    </row>
    <row r="890" spans="1:10" x14ac:dyDescent="0.25">
      <c r="A890" s="30"/>
      <c r="B890" s="30"/>
      <c r="C890" s="30"/>
      <c r="D890" s="30"/>
      <c r="E890" s="30"/>
      <c r="F890" s="30"/>
      <c r="G890" s="30"/>
      <c r="H890" s="30"/>
      <c r="I890" s="30"/>
      <c r="J890" s="30"/>
    </row>
    <row r="891" spans="1:10" x14ac:dyDescent="0.25">
      <c r="A891" s="30"/>
      <c r="B891" s="30"/>
      <c r="C891" s="30"/>
      <c r="D891" s="30"/>
      <c r="E891" s="30"/>
      <c r="F891" s="30"/>
      <c r="G891" s="30"/>
      <c r="H891" s="30"/>
      <c r="I891" s="30"/>
      <c r="J891" s="30"/>
    </row>
    <row r="892" spans="1:10" x14ac:dyDescent="0.25">
      <c r="A892" s="30"/>
      <c r="B892" s="30"/>
      <c r="C892" s="30"/>
      <c r="D892" s="30"/>
      <c r="E892" s="30"/>
      <c r="F892" s="30"/>
      <c r="G892" s="30"/>
      <c r="H892" s="30"/>
      <c r="I892" s="30"/>
      <c r="J892" s="30"/>
    </row>
    <row r="893" spans="1:10" x14ac:dyDescent="0.25">
      <c r="A893" s="30"/>
      <c r="B893" s="30"/>
      <c r="C893" s="30"/>
      <c r="D893" s="30"/>
      <c r="E893" s="30"/>
      <c r="F893" s="30"/>
      <c r="G893" s="30"/>
      <c r="H893" s="30"/>
      <c r="I893" s="30"/>
      <c r="J893" s="30"/>
    </row>
    <row r="894" spans="1:10" x14ac:dyDescent="0.25">
      <c r="A894" s="30"/>
      <c r="B894" s="30"/>
      <c r="C894" s="30"/>
      <c r="D894" s="30"/>
      <c r="E894" s="30"/>
      <c r="F894" s="30"/>
      <c r="G894" s="30"/>
      <c r="H894" s="30"/>
      <c r="I894" s="30"/>
      <c r="J894" s="30"/>
    </row>
    <row r="895" spans="1:10" x14ac:dyDescent="0.25">
      <c r="A895" s="30"/>
      <c r="B895" s="30"/>
      <c r="C895" s="30"/>
      <c r="D895" s="30"/>
      <c r="E895" s="30"/>
      <c r="F895" s="30"/>
      <c r="G895" s="30"/>
      <c r="H895" s="30"/>
      <c r="I895" s="30"/>
      <c r="J895" s="30"/>
    </row>
    <row r="896" spans="1:10" x14ac:dyDescent="0.25">
      <c r="A896" s="30"/>
      <c r="B896" s="30"/>
      <c r="C896" s="30"/>
      <c r="D896" s="30"/>
      <c r="E896" s="30"/>
      <c r="F896" s="30"/>
      <c r="G896" s="30"/>
      <c r="H896" s="30"/>
      <c r="I896" s="30"/>
      <c r="J896" s="30"/>
    </row>
    <row r="897" spans="1:10" x14ac:dyDescent="0.25">
      <c r="A897" s="30"/>
      <c r="B897" s="30"/>
      <c r="C897" s="30"/>
      <c r="D897" s="30"/>
      <c r="E897" s="30"/>
      <c r="F897" s="30"/>
      <c r="G897" s="30"/>
      <c r="H897" s="30"/>
      <c r="I897" s="30"/>
      <c r="J897" s="30"/>
    </row>
    <row r="898" spans="1:10" x14ac:dyDescent="0.25">
      <c r="A898" s="30"/>
      <c r="B898" s="30"/>
      <c r="C898" s="30"/>
      <c r="D898" s="30"/>
      <c r="E898" s="30"/>
      <c r="F898" s="30"/>
      <c r="G898" s="30"/>
      <c r="H898" s="30"/>
      <c r="I898" s="30"/>
      <c r="J898" s="30"/>
    </row>
    <row r="899" spans="1:10" x14ac:dyDescent="0.25">
      <c r="A899" s="30"/>
      <c r="B899" s="30"/>
      <c r="C899" s="30"/>
      <c r="D899" s="30"/>
      <c r="E899" s="30"/>
      <c r="F899" s="30"/>
      <c r="G899" s="30"/>
      <c r="H899" s="30"/>
      <c r="I899" s="30"/>
      <c r="J899" s="30"/>
    </row>
    <row r="900" spans="1:10" x14ac:dyDescent="0.25">
      <c r="A900" s="30"/>
      <c r="B900" s="30"/>
      <c r="C900" s="30"/>
      <c r="D900" s="30"/>
      <c r="E900" s="30"/>
      <c r="F900" s="30"/>
      <c r="G900" s="30"/>
      <c r="H900" s="30"/>
      <c r="I900" s="30"/>
      <c r="J900" s="30"/>
    </row>
    <row r="901" spans="1:10" x14ac:dyDescent="0.25">
      <c r="A901" s="30"/>
      <c r="B901" s="30"/>
      <c r="C901" s="30"/>
      <c r="D901" s="30"/>
      <c r="E901" s="30"/>
      <c r="F901" s="30"/>
      <c r="G901" s="30"/>
      <c r="H901" s="30"/>
      <c r="I901" s="30"/>
      <c r="J901" s="30"/>
    </row>
    <row r="902" spans="1:10" x14ac:dyDescent="0.25">
      <c r="A902" s="30"/>
      <c r="B902" s="30"/>
      <c r="C902" s="30"/>
      <c r="D902" s="30"/>
      <c r="E902" s="30"/>
      <c r="F902" s="30"/>
      <c r="G902" s="30"/>
      <c r="H902" s="30"/>
      <c r="I902" s="30"/>
      <c r="J902" s="30"/>
    </row>
    <row r="903" spans="1:10" x14ac:dyDescent="0.25">
      <c r="A903" s="30"/>
      <c r="B903" s="30"/>
      <c r="C903" s="30"/>
      <c r="D903" s="30"/>
      <c r="E903" s="30"/>
      <c r="F903" s="30"/>
      <c r="G903" s="30"/>
      <c r="H903" s="30"/>
      <c r="I903" s="30"/>
      <c r="J903" s="30"/>
    </row>
    <row r="904" spans="1:10" x14ac:dyDescent="0.25">
      <c r="A904" s="30"/>
      <c r="B904" s="30"/>
      <c r="C904" s="30"/>
      <c r="D904" s="30"/>
      <c r="E904" s="30"/>
      <c r="F904" s="30"/>
      <c r="G904" s="30"/>
      <c r="H904" s="30"/>
      <c r="I904" s="30"/>
      <c r="J904" s="30"/>
    </row>
    <row r="905" spans="1:10" x14ac:dyDescent="0.25">
      <c r="A905" s="30"/>
      <c r="B905" s="30"/>
      <c r="C905" s="30"/>
      <c r="D905" s="30"/>
      <c r="E905" s="30"/>
      <c r="F905" s="30"/>
      <c r="G905" s="30"/>
      <c r="H905" s="30"/>
      <c r="I905" s="30"/>
      <c r="J905" s="30"/>
    </row>
    <row r="906" spans="1:10" x14ac:dyDescent="0.25">
      <c r="A906" s="30"/>
      <c r="B906" s="30"/>
      <c r="C906" s="30"/>
      <c r="D906" s="30"/>
      <c r="E906" s="30"/>
      <c r="F906" s="30"/>
      <c r="G906" s="30"/>
      <c r="H906" s="30"/>
      <c r="I906" s="30"/>
      <c r="J906" s="30"/>
    </row>
    <row r="907" spans="1:10" x14ac:dyDescent="0.25">
      <c r="A907" s="30"/>
      <c r="B907" s="30"/>
      <c r="C907" s="30"/>
      <c r="D907" s="30"/>
      <c r="E907" s="30"/>
      <c r="F907" s="30"/>
      <c r="G907" s="30"/>
      <c r="H907" s="30"/>
      <c r="I907" s="30"/>
      <c r="J907" s="30"/>
    </row>
    <row r="908" spans="1:10" x14ac:dyDescent="0.25">
      <c r="A908" s="30"/>
      <c r="B908" s="30"/>
      <c r="C908" s="30"/>
      <c r="D908" s="30"/>
      <c r="E908" s="30"/>
      <c r="F908" s="30"/>
      <c r="G908" s="30"/>
      <c r="H908" s="30"/>
      <c r="I908" s="30"/>
      <c r="J908" s="30"/>
    </row>
    <row r="909" spans="1:10" x14ac:dyDescent="0.25">
      <c r="A909" s="30"/>
      <c r="B909" s="30"/>
      <c r="C909" s="30"/>
      <c r="D909" s="30"/>
      <c r="E909" s="30"/>
      <c r="F909" s="30"/>
      <c r="G909" s="30"/>
      <c r="H909" s="30"/>
      <c r="I909" s="30"/>
      <c r="J909" s="30"/>
    </row>
    <row r="910" spans="1:10" x14ac:dyDescent="0.25">
      <c r="A910" s="30"/>
      <c r="B910" s="30"/>
      <c r="C910" s="30"/>
      <c r="D910" s="30"/>
      <c r="E910" s="30"/>
      <c r="F910" s="30"/>
      <c r="G910" s="30"/>
      <c r="H910" s="30"/>
      <c r="I910" s="30"/>
      <c r="J910" s="30"/>
    </row>
    <row r="911" spans="1:10" x14ac:dyDescent="0.25">
      <c r="A911" s="30"/>
      <c r="B911" s="30"/>
      <c r="C911" s="30"/>
      <c r="D911" s="30"/>
      <c r="E911" s="30"/>
      <c r="F911" s="30"/>
      <c r="G911" s="30"/>
      <c r="H911" s="30"/>
      <c r="I911" s="30"/>
      <c r="J911" s="30"/>
    </row>
    <row r="912" spans="1:10" x14ac:dyDescent="0.25">
      <c r="A912" s="30"/>
      <c r="B912" s="30"/>
      <c r="C912" s="30"/>
      <c r="D912" s="30"/>
      <c r="E912" s="30"/>
      <c r="F912" s="30"/>
      <c r="G912" s="30"/>
      <c r="H912" s="30"/>
      <c r="I912" s="30"/>
      <c r="J912" s="30"/>
    </row>
    <row r="913" spans="1:10" x14ac:dyDescent="0.25">
      <c r="A913" s="30"/>
      <c r="B913" s="30"/>
      <c r="C913" s="30"/>
      <c r="D913" s="30"/>
      <c r="E913" s="30"/>
      <c r="F913" s="30"/>
      <c r="G913" s="30"/>
      <c r="H913" s="30"/>
      <c r="I913" s="30"/>
      <c r="J913" s="30"/>
    </row>
    <row r="914" spans="1:10" x14ac:dyDescent="0.25">
      <c r="A914" s="30"/>
      <c r="B914" s="30"/>
      <c r="C914" s="30"/>
      <c r="D914" s="30"/>
      <c r="E914" s="30"/>
      <c r="F914" s="30"/>
      <c r="G914" s="30"/>
      <c r="H914" s="30"/>
      <c r="I914" s="30"/>
      <c r="J914" s="30"/>
    </row>
    <row r="915" spans="1:10" x14ac:dyDescent="0.25">
      <c r="A915" s="30"/>
      <c r="B915" s="30"/>
      <c r="C915" s="30"/>
      <c r="D915" s="30"/>
      <c r="E915" s="30"/>
      <c r="F915" s="30"/>
      <c r="G915" s="30"/>
      <c r="H915" s="30"/>
      <c r="I915" s="30"/>
      <c r="J915" s="30"/>
    </row>
    <row r="916" spans="1:10" x14ac:dyDescent="0.25">
      <c r="A916" s="30"/>
      <c r="B916" s="30"/>
      <c r="C916" s="30"/>
      <c r="D916" s="30"/>
      <c r="E916" s="30"/>
      <c r="F916" s="30"/>
      <c r="G916" s="30"/>
      <c r="H916" s="30"/>
      <c r="I916" s="30"/>
      <c r="J916" s="30"/>
    </row>
    <row r="917" spans="1:10" x14ac:dyDescent="0.25">
      <c r="A917" s="30"/>
      <c r="B917" s="30"/>
      <c r="C917" s="30"/>
      <c r="D917" s="30"/>
      <c r="E917" s="30"/>
      <c r="F917" s="30"/>
      <c r="G917" s="30"/>
      <c r="H917" s="30"/>
      <c r="I917" s="30"/>
      <c r="J917" s="30"/>
    </row>
    <row r="918" spans="1:10" x14ac:dyDescent="0.25">
      <c r="A918" s="30"/>
      <c r="B918" s="30"/>
      <c r="C918" s="30"/>
      <c r="D918" s="30"/>
      <c r="E918" s="30"/>
      <c r="F918" s="30"/>
      <c r="G918" s="30"/>
      <c r="H918" s="30"/>
      <c r="I918" s="30"/>
      <c r="J918" s="30"/>
    </row>
    <row r="919" spans="1:10" x14ac:dyDescent="0.25">
      <c r="A919" s="30"/>
      <c r="B919" s="30"/>
      <c r="C919" s="30"/>
      <c r="D919" s="30"/>
      <c r="E919" s="30"/>
      <c r="F919" s="30"/>
      <c r="G919" s="30"/>
      <c r="H919" s="30"/>
      <c r="I919" s="30"/>
      <c r="J919" s="30"/>
    </row>
    <row r="920" spans="1:10" x14ac:dyDescent="0.25">
      <c r="A920" s="30"/>
      <c r="B920" s="30"/>
      <c r="C920" s="30"/>
      <c r="D920" s="30"/>
      <c r="E920" s="30"/>
      <c r="F920" s="30"/>
      <c r="G920" s="30"/>
      <c r="H920" s="30"/>
      <c r="I920" s="30"/>
      <c r="J920" s="30"/>
    </row>
    <row r="921" spans="1:10" x14ac:dyDescent="0.25">
      <c r="A921" s="30"/>
      <c r="B921" s="30"/>
      <c r="C921" s="30"/>
      <c r="D921" s="30"/>
      <c r="E921" s="30"/>
      <c r="F921" s="30"/>
      <c r="G921" s="30"/>
      <c r="H921" s="30"/>
      <c r="I921" s="30"/>
      <c r="J921" s="30"/>
    </row>
    <row r="922" spans="1:10" x14ac:dyDescent="0.25">
      <c r="A922" s="30"/>
      <c r="B922" s="30"/>
      <c r="C922" s="30"/>
      <c r="D922" s="30"/>
      <c r="E922" s="30"/>
      <c r="F922" s="30"/>
      <c r="G922" s="30"/>
      <c r="H922" s="30"/>
      <c r="I922" s="30"/>
      <c r="J922" s="30"/>
    </row>
    <row r="923" spans="1:10" x14ac:dyDescent="0.25">
      <c r="A923" s="30"/>
      <c r="B923" s="30"/>
      <c r="C923" s="30"/>
      <c r="D923" s="30"/>
      <c r="E923" s="30"/>
      <c r="F923" s="30"/>
      <c r="G923" s="30"/>
      <c r="H923" s="30"/>
      <c r="I923" s="30"/>
      <c r="J923" s="30"/>
    </row>
    <row r="924" spans="1:10" x14ac:dyDescent="0.25">
      <c r="A924" s="30"/>
      <c r="B924" s="30"/>
      <c r="C924" s="30"/>
      <c r="D924" s="30"/>
      <c r="E924" s="30"/>
      <c r="F924" s="30"/>
      <c r="G924" s="30"/>
      <c r="H924" s="30"/>
      <c r="I924" s="30"/>
      <c r="J924" s="30"/>
    </row>
    <row r="925" spans="1:10" x14ac:dyDescent="0.25">
      <c r="A925" s="30"/>
      <c r="B925" s="30"/>
      <c r="C925" s="30"/>
      <c r="D925" s="30"/>
      <c r="E925" s="30"/>
      <c r="F925" s="30"/>
      <c r="G925" s="30"/>
      <c r="H925" s="30"/>
      <c r="I925" s="30"/>
      <c r="J925" s="30"/>
    </row>
    <row r="926" spans="1:10" x14ac:dyDescent="0.25">
      <c r="A926" s="30"/>
      <c r="B926" s="30"/>
      <c r="C926" s="30"/>
      <c r="D926" s="30"/>
      <c r="E926" s="30"/>
      <c r="F926" s="30"/>
      <c r="G926" s="30"/>
      <c r="H926" s="30"/>
      <c r="I926" s="30"/>
      <c r="J926" s="30"/>
    </row>
    <row r="927" spans="1:10" x14ac:dyDescent="0.25">
      <c r="A927" s="30"/>
      <c r="B927" s="30"/>
      <c r="C927" s="30"/>
      <c r="D927" s="30"/>
      <c r="E927" s="30"/>
      <c r="F927" s="30"/>
      <c r="G927" s="30"/>
      <c r="H927" s="30"/>
      <c r="I927" s="30"/>
      <c r="J927" s="30"/>
    </row>
    <row r="928" spans="1:10" x14ac:dyDescent="0.25">
      <c r="A928" s="30"/>
      <c r="B928" s="30"/>
      <c r="C928" s="30"/>
      <c r="D928" s="30"/>
      <c r="E928" s="30"/>
      <c r="F928" s="30"/>
      <c r="G928" s="30"/>
      <c r="H928" s="30"/>
      <c r="I928" s="30"/>
      <c r="J928" s="30"/>
    </row>
    <row r="929" spans="1:10" x14ac:dyDescent="0.25">
      <c r="A929" s="30"/>
      <c r="B929" s="30"/>
      <c r="C929" s="30"/>
      <c r="D929" s="30"/>
      <c r="E929" s="30"/>
      <c r="F929" s="30"/>
      <c r="G929" s="30"/>
      <c r="H929" s="30"/>
      <c r="I929" s="30"/>
      <c r="J929" s="30"/>
    </row>
    <row r="930" spans="1:10" x14ac:dyDescent="0.25">
      <c r="A930" s="30"/>
      <c r="B930" s="30"/>
      <c r="C930" s="30"/>
      <c r="D930" s="30"/>
      <c r="E930" s="30"/>
      <c r="F930" s="30"/>
      <c r="G930" s="30"/>
      <c r="H930" s="30"/>
      <c r="I930" s="30"/>
      <c r="J930" s="30"/>
    </row>
    <row r="931" spans="1:10" x14ac:dyDescent="0.25">
      <c r="A931" s="30"/>
      <c r="B931" s="30"/>
      <c r="C931" s="30"/>
      <c r="D931" s="30"/>
      <c r="E931" s="30"/>
      <c r="F931" s="30"/>
      <c r="G931" s="30"/>
      <c r="H931" s="30"/>
      <c r="I931" s="30"/>
      <c r="J931" s="30"/>
    </row>
    <row r="932" spans="1:10" x14ac:dyDescent="0.25">
      <c r="A932" s="30"/>
      <c r="B932" s="30"/>
      <c r="C932" s="30"/>
      <c r="D932" s="30"/>
      <c r="E932" s="30"/>
      <c r="F932" s="30"/>
      <c r="G932" s="30"/>
      <c r="H932" s="30"/>
      <c r="I932" s="30"/>
      <c r="J932" s="30"/>
    </row>
    <row r="933" spans="1:10" x14ac:dyDescent="0.25">
      <c r="A933" s="30"/>
      <c r="B933" s="30"/>
      <c r="C933" s="30"/>
      <c r="D933" s="30"/>
      <c r="E933" s="30"/>
      <c r="F933" s="30"/>
      <c r="G933" s="30"/>
      <c r="H933" s="30"/>
      <c r="I933" s="30"/>
      <c r="J933" s="30"/>
    </row>
    <row r="934" spans="1:10" x14ac:dyDescent="0.25">
      <c r="A934" s="30"/>
      <c r="B934" s="30"/>
      <c r="C934" s="30"/>
      <c r="D934" s="30"/>
      <c r="E934" s="30"/>
      <c r="F934" s="30"/>
      <c r="G934" s="30"/>
      <c r="H934" s="30"/>
      <c r="I934" s="30"/>
      <c r="J934" s="30"/>
    </row>
    <row r="935" spans="1:10" x14ac:dyDescent="0.25">
      <c r="A935" s="30"/>
      <c r="B935" s="30"/>
      <c r="C935" s="30"/>
      <c r="D935" s="30"/>
      <c r="E935" s="30"/>
      <c r="F935" s="30"/>
      <c r="G935" s="30"/>
      <c r="H935" s="30"/>
      <c r="I935" s="30"/>
      <c r="J935" s="30"/>
    </row>
    <row r="936" spans="1:10" x14ac:dyDescent="0.25">
      <c r="A936" s="30"/>
      <c r="B936" s="30"/>
      <c r="C936" s="30"/>
      <c r="D936" s="30"/>
      <c r="E936" s="30"/>
      <c r="F936" s="30"/>
      <c r="G936" s="30"/>
      <c r="H936" s="30"/>
      <c r="I936" s="30"/>
      <c r="J936" s="30"/>
    </row>
    <row r="937" spans="1:10" x14ac:dyDescent="0.25">
      <c r="A937" s="30"/>
      <c r="B937" s="30"/>
      <c r="C937" s="30"/>
      <c r="D937" s="30"/>
      <c r="E937" s="30"/>
      <c r="F937" s="30"/>
      <c r="G937" s="30"/>
      <c r="H937" s="30"/>
      <c r="I937" s="30"/>
      <c r="J937" s="30"/>
    </row>
    <row r="938" spans="1:10" x14ac:dyDescent="0.25">
      <c r="A938" s="30"/>
      <c r="B938" s="30"/>
      <c r="C938" s="30"/>
      <c r="D938" s="30"/>
      <c r="E938" s="30"/>
      <c r="F938" s="30"/>
      <c r="G938" s="30"/>
      <c r="H938" s="30"/>
      <c r="I938" s="30"/>
      <c r="J938" s="30"/>
    </row>
    <row r="939" spans="1:10" x14ac:dyDescent="0.25">
      <c r="A939" s="30"/>
      <c r="B939" s="30"/>
      <c r="C939" s="30"/>
      <c r="D939" s="30"/>
      <c r="E939" s="30"/>
      <c r="F939" s="30"/>
      <c r="G939" s="30"/>
      <c r="H939" s="30"/>
      <c r="I939" s="30"/>
      <c r="J939" s="30"/>
    </row>
    <row r="940" spans="1:10" x14ac:dyDescent="0.25">
      <c r="A940" s="30"/>
      <c r="B940" s="30"/>
      <c r="C940" s="30"/>
      <c r="D940" s="30"/>
      <c r="E940" s="30"/>
      <c r="F940" s="30"/>
      <c r="G940" s="30"/>
      <c r="H940" s="30"/>
      <c r="I940" s="30"/>
      <c r="J940" s="30"/>
    </row>
    <row r="941" spans="1:10" x14ac:dyDescent="0.25">
      <c r="A941" s="30"/>
      <c r="B941" s="30"/>
      <c r="C941" s="30"/>
      <c r="D941" s="30"/>
      <c r="E941" s="30"/>
      <c r="F941" s="30"/>
      <c r="G941" s="30"/>
      <c r="H941" s="30"/>
      <c r="I941" s="30"/>
      <c r="J941" s="30"/>
    </row>
    <row r="942" spans="1:10" x14ac:dyDescent="0.25">
      <c r="A942" s="30"/>
      <c r="B942" s="30"/>
      <c r="C942" s="30"/>
      <c r="D942" s="30"/>
      <c r="E942" s="30"/>
      <c r="F942" s="30"/>
      <c r="G942" s="30"/>
      <c r="H942" s="30"/>
      <c r="I942" s="30"/>
      <c r="J942" s="30"/>
    </row>
    <row r="943" spans="1:10" x14ac:dyDescent="0.25">
      <c r="A943" s="30"/>
      <c r="B943" s="30"/>
      <c r="C943" s="30"/>
      <c r="D943" s="30"/>
      <c r="E943" s="30"/>
      <c r="F943" s="30"/>
      <c r="G943" s="30"/>
      <c r="H943" s="30"/>
      <c r="I943" s="30"/>
      <c r="J943" s="30"/>
    </row>
    <row r="944" spans="1:10" x14ac:dyDescent="0.25">
      <c r="A944" s="30"/>
      <c r="B944" s="30"/>
      <c r="C944" s="30"/>
      <c r="D944" s="30"/>
      <c r="E944" s="30"/>
      <c r="F944" s="30"/>
      <c r="G944" s="30"/>
      <c r="H944" s="30"/>
      <c r="I944" s="30"/>
      <c r="J944" s="30"/>
    </row>
    <row r="945" spans="1:10" x14ac:dyDescent="0.25">
      <c r="A945" s="30"/>
      <c r="B945" s="30"/>
      <c r="C945" s="30"/>
      <c r="D945" s="30"/>
      <c r="E945" s="30"/>
      <c r="F945" s="30"/>
      <c r="G945" s="30"/>
      <c r="H945" s="30"/>
      <c r="I945" s="30"/>
      <c r="J945" s="30"/>
    </row>
    <row r="946" spans="1:10" x14ac:dyDescent="0.25">
      <c r="A946" s="30"/>
      <c r="B946" s="30"/>
      <c r="C946" s="30"/>
      <c r="D946" s="30"/>
      <c r="E946" s="30"/>
      <c r="F946" s="30"/>
      <c r="G946" s="30"/>
      <c r="H946" s="30"/>
      <c r="I946" s="30"/>
      <c r="J946" s="30"/>
    </row>
    <row r="947" spans="1:10" x14ac:dyDescent="0.25">
      <c r="A947" s="30"/>
      <c r="B947" s="30"/>
      <c r="C947" s="30"/>
      <c r="D947" s="30"/>
      <c r="E947" s="30"/>
      <c r="F947" s="30"/>
      <c r="G947" s="30"/>
      <c r="H947" s="30"/>
      <c r="I947" s="30"/>
      <c r="J947" s="30"/>
    </row>
    <row r="948" spans="1:10" x14ac:dyDescent="0.25">
      <c r="A948" s="30"/>
      <c r="B948" s="30"/>
      <c r="C948" s="30"/>
      <c r="D948" s="30"/>
      <c r="E948" s="30"/>
      <c r="F948" s="30"/>
      <c r="G948" s="30"/>
      <c r="H948" s="30"/>
      <c r="I948" s="30"/>
      <c r="J948" s="30"/>
    </row>
    <row r="949" spans="1:10" x14ac:dyDescent="0.25">
      <c r="A949" s="30"/>
      <c r="B949" s="30"/>
      <c r="C949" s="30"/>
      <c r="D949" s="30"/>
      <c r="E949" s="30"/>
      <c r="F949" s="30"/>
      <c r="G949" s="30"/>
      <c r="H949" s="30"/>
      <c r="I949" s="30"/>
      <c r="J949" s="30"/>
    </row>
    <row r="950" spans="1:10" x14ac:dyDescent="0.25">
      <c r="A950" s="30"/>
      <c r="B950" s="30"/>
      <c r="C950" s="30"/>
      <c r="D950" s="30"/>
      <c r="E950" s="30"/>
      <c r="F950" s="30"/>
      <c r="G950" s="30"/>
      <c r="H950" s="30"/>
      <c r="I950" s="30"/>
      <c r="J950" s="30"/>
    </row>
    <row r="951" spans="1:10" x14ac:dyDescent="0.25">
      <c r="A951" s="30"/>
      <c r="B951" s="30"/>
      <c r="C951" s="30"/>
      <c r="D951" s="30"/>
      <c r="E951" s="30"/>
      <c r="F951" s="30"/>
      <c r="G951" s="30"/>
      <c r="H951" s="30"/>
      <c r="I951" s="30"/>
      <c r="J951" s="30"/>
    </row>
    <row r="952" spans="1:10" x14ac:dyDescent="0.25">
      <c r="A952" s="30"/>
      <c r="B952" s="30"/>
      <c r="C952" s="30"/>
      <c r="D952" s="30"/>
      <c r="E952" s="30"/>
      <c r="F952" s="30"/>
      <c r="G952" s="30"/>
      <c r="H952" s="30"/>
      <c r="I952" s="30"/>
      <c r="J952" s="30"/>
    </row>
    <row r="953" spans="1:10" x14ac:dyDescent="0.25">
      <c r="A953" s="30"/>
      <c r="B953" s="30"/>
      <c r="C953" s="30"/>
      <c r="D953" s="30"/>
      <c r="E953" s="30"/>
      <c r="F953" s="30"/>
      <c r="G953" s="30"/>
      <c r="H953" s="30"/>
      <c r="I953" s="30"/>
      <c r="J953" s="30"/>
    </row>
    <row r="954" spans="1:10" x14ac:dyDescent="0.25">
      <c r="A954" s="30"/>
      <c r="B954" s="30"/>
      <c r="C954" s="30"/>
      <c r="D954" s="30"/>
      <c r="E954" s="30"/>
      <c r="F954" s="30"/>
      <c r="G954" s="30"/>
      <c r="H954" s="30"/>
      <c r="I954" s="30"/>
      <c r="J954" s="30"/>
    </row>
    <row r="955" spans="1:10" x14ac:dyDescent="0.25">
      <c r="A955" s="30"/>
      <c r="B955" s="30"/>
      <c r="C955" s="30"/>
      <c r="D955" s="30"/>
      <c r="E955" s="30"/>
      <c r="F955" s="30"/>
      <c r="G955" s="30"/>
      <c r="H955" s="30"/>
      <c r="I955" s="30"/>
      <c r="J955" s="30"/>
    </row>
    <row r="956" spans="1:10" x14ac:dyDescent="0.25">
      <c r="A956" s="30"/>
      <c r="B956" s="30"/>
      <c r="C956" s="30"/>
      <c r="D956" s="30"/>
      <c r="E956" s="30"/>
      <c r="F956" s="30"/>
      <c r="G956" s="30"/>
      <c r="H956" s="30"/>
      <c r="I956" s="30"/>
      <c r="J956" s="30"/>
    </row>
    <row r="957" spans="1:10" x14ac:dyDescent="0.25">
      <c r="A957" s="30"/>
      <c r="B957" s="30"/>
      <c r="C957" s="30"/>
      <c r="D957" s="30"/>
      <c r="E957" s="30"/>
      <c r="F957" s="30"/>
      <c r="G957" s="30"/>
      <c r="H957" s="30"/>
      <c r="I957" s="30"/>
      <c r="J957" s="30"/>
    </row>
    <row r="958" spans="1:10" x14ac:dyDescent="0.25">
      <c r="A958" s="30"/>
      <c r="B958" s="30"/>
      <c r="C958" s="30"/>
      <c r="D958" s="30"/>
      <c r="E958" s="30"/>
      <c r="F958" s="30"/>
      <c r="G958" s="30"/>
      <c r="H958" s="30"/>
      <c r="I958" s="30"/>
      <c r="J958" s="30"/>
    </row>
    <row r="959" spans="1:10" x14ac:dyDescent="0.25">
      <c r="A959" s="30"/>
      <c r="B959" s="30"/>
      <c r="C959" s="30"/>
      <c r="D959" s="30"/>
      <c r="E959" s="30"/>
      <c r="F959" s="30"/>
      <c r="G959" s="30"/>
      <c r="H959" s="30"/>
      <c r="I959" s="30"/>
      <c r="J959" s="30"/>
    </row>
    <row r="960" spans="1:10" x14ac:dyDescent="0.25">
      <c r="A960" s="30"/>
      <c r="B960" s="30"/>
      <c r="C960" s="30"/>
      <c r="D960" s="30"/>
      <c r="E960" s="30"/>
      <c r="F960" s="30"/>
      <c r="G960" s="30"/>
      <c r="H960" s="30"/>
      <c r="I960" s="30"/>
      <c r="J960" s="30"/>
    </row>
    <row r="961" spans="1:10" x14ac:dyDescent="0.25">
      <c r="A961" s="30"/>
      <c r="B961" s="30"/>
      <c r="C961" s="30"/>
      <c r="D961" s="30"/>
      <c r="E961" s="30"/>
      <c r="F961" s="30"/>
      <c r="G961" s="30"/>
      <c r="H961" s="30"/>
      <c r="I961" s="30"/>
      <c r="J961" s="30"/>
    </row>
    <row r="962" spans="1:10" x14ac:dyDescent="0.25">
      <c r="A962" s="30"/>
      <c r="B962" s="30"/>
      <c r="C962" s="30"/>
      <c r="D962" s="30"/>
      <c r="E962" s="30"/>
      <c r="F962" s="30"/>
      <c r="G962" s="30"/>
      <c r="H962" s="30"/>
      <c r="I962" s="30"/>
      <c r="J962" s="30"/>
    </row>
    <row r="963" spans="1:10" x14ac:dyDescent="0.25">
      <c r="A963" s="30"/>
      <c r="B963" s="30"/>
      <c r="C963" s="30"/>
      <c r="D963" s="30"/>
      <c r="E963" s="30"/>
      <c r="F963" s="30"/>
      <c r="G963" s="30"/>
      <c r="H963" s="30"/>
      <c r="I963" s="30"/>
      <c r="J963" s="30"/>
    </row>
    <row r="964" spans="1:10" x14ac:dyDescent="0.25">
      <c r="A964" s="30"/>
      <c r="B964" s="30"/>
      <c r="C964" s="30"/>
      <c r="D964" s="30"/>
      <c r="E964" s="30"/>
      <c r="F964" s="30"/>
      <c r="G964" s="30"/>
      <c r="H964" s="30"/>
      <c r="I964" s="30"/>
      <c r="J964" s="30"/>
    </row>
    <row r="965" spans="1:10" x14ac:dyDescent="0.25">
      <c r="A965" s="30"/>
      <c r="B965" s="30"/>
      <c r="C965" s="30"/>
      <c r="D965" s="30"/>
      <c r="E965" s="30"/>
      <c r="F965" s="30"/>
      <c r="G965" s="30"/>
      <c r="H965" s="30"/>
      <c r="I965" s="30"/>
      <c r="J965" s="30"/>
    </row>
    <row r="966" spans="1:10" x14ac:dyDescent="0.25">
      <c r="A966" s="30"/>
      <c r="B966" s="30"/>
      <c r="C966" s="30"/>
      <c r="D966" s="30"/>
      <c r="E966" s="30"/>
      <c r="F966" s="30"/>
      <c r="G966" s="30"/>
      <c r="H966" s="30"/>
      <c r="I966" s="30"/>
      <c r="J966" s="30"/>
    </row>
    <row r="967" spans="1:10" x14ac:dyDescent="0.25">
      <c r="A967" s="30"/>
      <c r="B967" s="30"/>
      <c r="C967" s="30"/>
      <c r="D967" s="30"/>
      <c r="E967" s="30"/>
      <c r="F967" s="30"/>
      <c r="G967" s="30"/>
      <c r="H967" s="30"/>
      <c r="I967" s="30"/>
      <c r="J967" s="30"/>
    </row>
    <row r="968" spans="1:10" x14ac:dyDescent="0.25">
      <c r="A968" s="30"/>
      <c r="B968" s="30"/>
      <c r="C968" s="30"/>
      <c r="D968" s="30"/>
      <c r="E968" s="30"/>
      <c r="F968" s="30"/>
      <c r="G968" s="30"/>
      <c r="H968" s="30"/>
      <c r="I968" s="30"/>
      <c r="J968" s="30"/>
    </row>
    <row r="969" spans="1:10" x14ac:dyDescent="0.25">
      <c r="A969" s="30"/>
      <c r="B969" s="30"/>
      <c r="C969" s="30"/>
      <c r="D969" s="30"/>
      <c r="E969" s="30"/>
      <c r="F969" s="30"/>
      <c r="G969" s="30"/>
      <c r="H969" s="30"/>
      <c r="I969" s="30"/>
      <c r="J969" s="30"/>
    </row>
    <row r="970" spans="1:10" x14ac:dyDescent="0.25">
      <c r="A970" s="30"/>
      <c r="B970" s="30"/>
      <c r="C970" s="30"/>
      <c r="D970" s="30"/>
      <c r="E970" s="30"/>
      <c r="F970" s="30"/>
      <c r="G970" s="30"/>
      <c r="H970" s="30"/>
      <c r="I970" s="30"/>
      <c r="J970" s="30"/>
    </row>
    <row r="971" spans="1:10" x14ac:dyDescent="0.25">
      <c r="A971" s="30"/>
      <c r="B971" s="30"/>
      <c r="C971" s="30"/>
      <c r="D971" s="30"/>
      <c r="E971" s="30"/>
      <c r="F971" s="30"/>
      <c r="G971" s="30"/>
      <c r="H971" s="30"/>
      <c r="I971" s="30"/>
      <c r="J971" s="30"/>
    </row>
    <row r="972" spans="1:10" x14ac:dyDescent="0.25">
      <c r="A972" s="30"/>
      <c r="B972" s="30"/>
      <c r="C972" s="30"/>
      <c r="D972" s="30"/>
      <c r="E972" s="30"/>
      <c r="F972" s="30"/>
      <c r="G972" s="30"/>
      <c r="H972" s="30"/>
      <c r="I972" s="30"/>
      <c r="J972" s="30"/>
    </row>
    <row r="973" spans="1:10" x14ac:dyDescent="0.25">
      <c r="A973" s="30"/>
      <c r="B973" s="30"/>
      <c r="C973" s="30"/>
      <c r="D973" s="30"/>
      <c r="E973" s="30"/>
      <c r="F973" s="30"/>
      <c r="G973" s="30"/>
      <c r="H973" s="30"/>
      <c r="I973" s="30"/>
      <c r="J973" s="30"/>
    </row>
    <row r="974" spans="1:10" x14ac:dyDescent="0.25">
      <c r="A974" s="30"/>
      <c r="B974" s="30"/>
      <c r="C974" s="30"/>
      <c r="D974" s="30"/>
      <c r="E974" s="30"/>
      <c r="F974" s="30"/>
      <c r="G974" s="30"/>
      <c r="H974" s="30"/>
      <c r="I974" s="30"/>
      <c r="J974" s="30"/>
    </row>
    <row r="975" spans="1:10" x14ac:dyDescent="0.25">
      <c r="A975" s="30"/>
      <c r="B975" s="30"/>
      <c r="C975" s="30"/>
      <c r="D975" s="30"/>
      <c r="E975" s="30"/>
      <c r="F975" s="30"/>
      <c r="G975" s="30"/>
      <c r="H975" s="30"/>
      <c r="I975" s="30"/>
      <c r="J975" s="30"/>
    </row>
    <row r="976" spans="1:10" x14ac:dyDescent="0.25">
      <c r="A976" s="30"/>
      <c r="B976" s="30"/>
      <c r="C976" s="30"/>
      <c r="D976" s="30"/>
      <c r="E976" s="30"/>
      <c r="F976" s="30"/>
      <c r="G976" s="30"/>
      <c r="H976" s="30"/>
      <c r="I976" s="30"/>
      <c r="J976" s="30"/>
    </row>
    <row r="977" spans="1:10" x14ac:dyDescent="0.25">
      <c r="A977" s="30"/>
      <c r="B977" s="30"/>
      <c r="C977" s="30"/>
      <c r="D977" s="30"/>
      <c r="E977" s="30"/>
      <c r="F977" s="30"/>
      <c r="G977" s="30"/>
      <c r="H977" s="30"/>
      <c r="I977" s="30"/>
      <c r="J977" s="30"/>
    </row>
    <row r="978" spans="1:10" x14ac:dyDescent="0.25">
      <c r="A978" s="30"/>
      <c r="B978" s="30"/>
      <c r="C978" s="30"/>
      <c r="D978" s="30"/>
      <c r="E978" s="30"/>
      <c r="F978" s="30"/>
      <c r="G978" s="30"/>
      <c r="H978" s="30"/>
      <c r="I978" s="30"/>
      <c r="J978" s="30"/>
    </row>
    <row r="979" spans="1:10" x14ac:dyDescent="0.25">
      <c r="A979" s="30"/>
      <c r="B979" s="30"/>
      <c r="C979" s="30"/>
      <c r="D979" s="30"/>
      <c r="E979" s="30"/>
      <c r="F979" s="30"/>
      <c r="G979" s="30"/>
      <c r="H979" s="30"/>
      <c r="I979" s="30"/>
      <c r="J979" s="30"/>
    </row>
    <row r="980" spans="1:10" x14ac:dyDescent="0.25">
      <c r="A980" s="30"/>
      <c r="B980" s="30"/>
      <c r="C980" s="30"/>
      <c r="D980" s="30"/>
      <c r="E980" s="30"/>
      <c r="F980" s="30"/>
      <c r="G980" s="30"/>
      <c r="H980" s="30"/>
      <c r="I980" s="30"/>
      <c r="J980" s="30"/>
    </row>
    <row r="981" spans="1:10" x14ac:dyDescent="0.25">
      <c r="A981" s="30"/>
      <c r="B981" s="30"/>
      <c r="C981" s="30"/>
      <c r="D981" s="30"/>
      <c r="E981" s="30"/>
      <c r="F981" s="30"/>
      <c r="G981" s="30"/>
      <c r="H981" s="30"/>
      <c r="I981" s="30"/>
      <c r="J981" s="30"/>
    </row>
    <row r="982" spans="1:10" x14ac:dyDescent="0.25">
      <c r="A982" s="30"/>
      <c r="B982" s="30"/>
      <c r="C982" s="30"/>
      <c r="D982" s="30"/>
      <c r="E982" s="30"/>
      <c r="F982" s="30"/>
      <c r="G982" s="30"/>
      <c r="H982" s="30"/>
      <c r="I982" s="30"/>
      <c r="J982" s="30"/>
    </row>
    <row r="983" spans="1:10" x14ac:dyDescent="0.25">
      <c r="A983" s="30"/>
      <c r="B983" s="30"/>
      <c r="C983" s="30"/>
      <c r="D983" s="30"/>
      <c r="E983" s="30"/>
      <c r="F983" s="30"/>
      <c r="G983" s="30"/>
      <c r="H983" s="30"/>
      <c r="I983" s="30"/>
      <c r="J983" s="30"/>
    </row>
    <row r="984" spans="1:10" x14ac:dyDescent="0.25">
      <c r="A984" s="30"/>
      <c r="B984" s="30"/>
      <c r="C984" s="30"/>
      <c r="D984" s="30"/>
      <c r="E984" s="30"/>
      <c r="F984" s="30"/>
      <c r="G984" s="30"/>
      <c r="H984" s="30"/>
      <c r="I984" s="30"/>
      <c r="J984" s="30"/>
    </row>
    <row r="985" spans="1:10" x14ac:dyDescent="0.25">
      <c r="A985" s="30"/>
      <c r="B985" s="30"/>
      <c r="C985" s="30"/>
      <c r="D985" s="30"/>
      <c r="E985" s="30"/>
      <c r="F985" s="30"/>
      <c r="G985" s="30"/>
      <c r="H985" s="30"/>
      <c r="I985" s="30"/>
      <c r="J985" s="30"/>
    </row>
    <row r="986" spans="1:10" x14ac:dyDescent="0.25">
      <c r="A986" s="30"/>
      <c r="B986" s="30"/>
      <c r="C986" s="30"/>
      <c r="D986" s="30"/>
      <c r="E986" s="30"/>
      <c r="F986" s="30"/>
      <c r="G986" s="30"/>
      <c r="H986" s="30"/>
      <c r="I986" s="30"/>
      <c r="J986" s="30"/>
    </row>
    <row r="987" spans="1:10" x14ac:dyDescent="0.25">
      <c r="A987" s="30"/>
      <c r="B987" s="30"/>
      <c r="C987" s="30"/>
      <c r="D987" s="30"/>
      <c r="E987" s="30"/>
      <c r="F987" s="30"/>
      <c r="G987" s="30"/>
      <c r="H987" s="30"/>
      <c r="I987" s="30"/>
      <c r="J987" s="30"/>
    </row>
    <row r="988" spans="1:10" x14ac:dyDescent="0.25">
      <c r="A988" s="30"/>
      <c r="B988" s="30"/>
      <c r="C988" s="30"/>
      <c r="D988" s="30"/>
      <c r="E988" s="30"/>
      <c r="F988" s="30"/>
      <c r="G988" s="30"/>
      <c r="H988" s="30"/>
      <c r="I988" s="30"/>
      <c r="J988" s="30"/>
    </row>
    <row r="989" spans="1:10" x14ac:dyDescent="0.25">
      <c r="A989" s="30"/>
      <c r="B989" s="30"/>
      <c r="C989" s="30"/>
      <c r="D989" s="30"/>
      <c r="E989" s="30"/>
      <c r="F989" s="30"/>
      <c r="G989" s="30"/>
      <c r="H989" s="30"/>
      <c r="I989" s="30"/>
      <c r="J989" s="30"/>
    </row>
    <row r="990" spans="1:10" x14ac:dyDescent="0.25">
      <c r="A990" s="30"/>
      <c r="B990" s="30"/>
      <c r="C990" s="30"/>
      <c r="D990" s="30"/>
      <c r="E990" s="30"/>
      <c r="F990" s="30"/>
      <c r="G990" s="30"/>
      <c r="H990" s="30"/>
      <c r="I990" s="30"/>
      <c r="J990" s="30"/>
    </row>
    <row r="991" spans="1:10" x14ac:dyDescent="0.25">
      <c r="A991" s="30"/>
      <c r="B991" s="30"/>
      <c r="C991" s="30"/>
      <c r="D991" s="30"/>
      <c r="E991" s="30"/>
      <c r="F991" s="30"/>
      <c r="G991" s="30"/>
      <c r="H991" s="30"/>
      <c r="I991" s="30"/>
      <c r="J991" s="30"/>
    </row>
    <row r="992" spans="1:10" x14ac:dyDescent="0.25">
      <c r="A992" s="30"/>
      <c r="B992" s="30"/>
      <c r="C992" s="30"/>
      <c r="D992" s="30"/>
      <c r="E992" s="30"/>
      <c r="F992" s="30"/>
      <c r="G992" s="30"/>
      <c r="H992" s="30"/>
      <c r="I992" s="30"/>
      <c r="J992" s="30"/>
    </row>
    <row r="993" spans="1:10" x14ac:dyDescent="0.25">
      <c r="A993" s="30"/>
      <c r="B993" s="30"/>
      <c r="C993" s="30"/>
      <c r="D993" s="30"/>
      <c r="E993" s="30"/>
      <c r="F993" s="30"/>
      <c r="G993" s="30"/>
      <c r="H993" s="30"/>
      <c r="I993" s="30"/>
      <c r="J993" s="30"/>
    </row>
    <row r="994" spans="1:10" x14ac:dyDescent="0.25">
      <c r="A994" s="30"/>
      <c r="B994" s="30"/>
      <c r="C994" s="30"/>
      <c r="D994" s="30"/>
      <c r="E994" s="30"/>
      <c r="F994" s="30"/>
      <c r="G994" s="30"/>
      <c r="H994" s="30"/>
      <c r="I994" s="30"/>
      <c r="J994" s="30"/>
    </row>
    <row r="995" spans="1:10" x14ac:dyDescent="0.25">
      <c r="A995" s="30"/>
      <c r="B995" s="30"/>
      <c r="C995" s="30"/>
      <c r="D995" s="30"/>
      <c r="E995" s="30"/>
      <c r="F995" s="30"/>
      <c r="G995" s="30"/>
      <c r="H995" s="30"/>
      <c r="I995" s="30"/>
      <c r="J995" s="30"/>
    </row>
    <row r="996" spans="1:10" x14ac:dyDescent="0.25">
      <c r="A996" s="30"/>
      <c r="B996" s="30"/>
      <c r="C996" s="30"/>
      <c r="D996" s="30"/>
      <c r="E996" s="30"/>
      <c r="F996" s="30"/>
      <c r="G996" s="30"/>
      <c r="H996" s="30"/>
      <c r="I996" s="30"/>
      <c r="J996" s="30"/>
    </row>
    <row r="997" spans="1:10" x14ac:dyDescent="0.25">
      <c r="A997" s="30"/>
      <c r="B997" s="30"/>
      <c r="C997" s="30"/>
      <c r="D997" s="30"/>
      <c r="E997" s="30"/>
      <c r="F997" s="30"/>
      <c r="G997" s="30"/>
      <c r="H997" s="30"/>
      <c r="I997" s="30"/>
      <c r="J997" s="30"/>
    </row>
    <row r="998" spans="1:10" x14ac:dyDescent="0.25">
      <c r="A998" s="30"/>
      <c r="B998" s="30"/>
      <c r="C998" s="30"/>
      <c r="D998" s="30"/>
      <c r="E998" s="30"/>
      <c r="F998" s="30"/>
      <c r="G998" s="30"/>
      <c r="H998" s="30"/>
      <c r="I998" s="30"/>
      <c r="J998" s="30"/>
    </row>
    <row r="999" spans="1:10" x14ac:dyDescent="0.25">
      <c r="A999" s="30"/>
      <c r="B999" s="30"/>
      <c r="C999" s="30"/>
      <c r="D999" s="30"/>
      <c r="E999" s="30"/>
      <c r="F999" s="30"/>
      <c r="G999" s="30"/>
      <c r="H999" s="30"/>
      <c r="I999" s="30"/>
      <c r="J999" s="30"/>
    </row>
    <row r="1000" spans="1:10" x14ac:dyDescent="0.25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</row>
    <row r="1001" spans="1:10" x14ac:dyDescent="0.25">
      <c r="A1001" s="30"/>
      <c r="B1001" s="30"/>
      <c r="C1001" s="30"/>
      <c r="D1001" s="30"/>
      <c r="E1001" s="30"/>
      <c r="F1001" s="30"/>
      <c r="G1001" s="30"/>
      <c r="H1001" s="30"/>
      <c r="I1001" s="30"/>
      <c r="J1001" s="30"/>
    </row>
    <row r="1002" spans="1:10" x14ac:dyDescent="0.25">
      <c r="A1002" s="30"/>
      <c r="B1002" s="30"/>
      <c r="C1002" s="30"/>
      <c r="D1002" s="30"/>
      <c r="E1002" s="30"/>
      <c r="F1002" s="30"/>
      <c r="G1002" s="30"/>
      <c r="H1002" s="30"/>
      <c r="I1002" s="30"/>
      <c r="J1002" s="30"/>
    </row>
    <row r="1003" spans="1:10" x14ac:dyDescent="0.25">
      <c r="A1003" s="30"/>
      <c r="B1003" s="30"/>
      <c r="C1003" s="30"/>
      <c r="D1003" s="30"/>
      <c r="E1003" s="30"/>
      <c r="F1003" s="30"/>
      <c r="G1003" s="30"/>
      <c r="H1003" s="30"/>
      <c r="I1003" s="30"/>
      <c r="J1003" s="30"/>
    </row>
    <row r="1004" spans="1:10" x14ac:dyDescent="0.25">
      <c r="A1004" s="30"/>
      <c r="B1004" s="30"/>
      <c r="C1004" s="30"/>
      <c r="D1004" s="30"/>
      <c r="E1004" s="30"/>
      <c r="F1004" s="30"/>
      <c r="G1004" s="30"/>
      <c r="H1004" s="30"/>
      <c r="I1004" s="30"/>
      <c r="J1004" s="30"/>
    </row>
    <row r="1005" spans="1:10" x14ac:dyDescent="0.25">
      <c r="A1005" s="30"/>
      <c r="B1005" s="30"/>
      <c r="C1005" s="30"/>
      <c r="D1005" s="30"/>
      <c r="E1005" s="30"/>
      <c r="F1005" s="30"/>
      <c r="G1005" s="30"/>
      <c r="H1005" s="30"/>
      <c r="I1005" s="30"/>
      <c r="J1005" s="30"/>
    </row>
    <row r="1006" spans="1:10" x14ac:dyDescent="0.25">
      <c r="A1006" s="30"/>
      <c r="B1006" s="30"/>
      <c r="C1006" s="30"/>
      <c r="D1006" s="30"/>
      <c r="E1006" s="30"/>
      <c r="F1006" s="30"/>
      <c r="G1006" s="30"/>
      <c r="H1006" s="30"/>
      <c r="I1006" s="30"/>
      <c r="J1006" s="30"/>
    </row>
    <row r="1007" spans="1:10" x14ac:dyDescent="0.25">
      <c r="A1007" s="30"/>
      <c r="B1007" s="30"/>
      <c r="C1007" s="30"/>
      <c r="D1007" s="30"/>
      <c r="E1007" s="30"/>
      <c r="F1007" s="30"/>
      <c r="G1007" s="30"/>
      <c r="H1007" s="30"/>
      <c r="I1007" s="30"/>
      <c r="J1007" s="30"/>
    </row>
    <row r="1008" spans="1:10" x14ac:dyDescent="0.25">
      <c r="A1008" s="30"/>
      <c r="B1008" s="30"/>
      <c r="C1008" s="30"/>
      <c r="D1008" s="30"/>
      <c r="E1008" s="30"/>
      <c r="F1008" s="30"/>
      <c r="G1008" s="30"/>
      <c r="H1008" s="30"/>
      <c r="I1008" s="30"/>
      <c r="J1008" s="30"/>
    </row>
    <row r="1009" spans="1:10" x14ac:dyDescent="0.25">
      <c r="A1009" s="30"/>
      <c r="B1009" s="30"/>
      <c r="C1009" s="30"/>
      <c r="D1009" s="30"/>
      <c r="E1009" s="30"/>
      <c r="F1009" s="30"/>
      <c r="G1009" s="30"/>
      <c r="H1009" s="30"/>
      <c r="I1009" s="30"/>
      <c r="J1009" s="30"/>
    </row>
    <row r="1010" spans="1:10" x14ac:dyDescent="0.25">
      <c r="A1010" s="30"/>
      <c r="B1010" s="30"/>
      <c r="C1010" s="30"/>
      <c r="D1010" s="30"/>
      <c r="E1010" s="30"/>
      <c r="F1010" s="30"/>
      <c r="G1010" s="30"/>
      <c r="H1010" s="30"/>
      <c r="I1010" s="30"/>
      <c r="J1010" s="30"/>
    </row>
    <row r="1011" spans="1:10" x14ac:dyDescent="0.25">
      <c r="A1011" s="30"/>
      <c r="B1011" s="30"/>
      <c r="C1011" s="30"/>
      <c r="D1011" s="30"/>
      <c r="E1011" s="30"/>
      <c r="F1011" s="30"/>
      <c r="G1011" s="30"/>
      <c r="H1011" s="30"/>
      <c r="I1011" s="30"/>
      <c r="J1011" s="30"/>
    </row>
    <row r="1012" spans="1:10" x14ac:dyDescent="0.25">
      <c r="A1012" s="30"/>
      <c r="B1012" s="30"/>
      <c r="C1012" s="30"/>
      <c r="D1012" s="30"/>
      <c r="E1012" s="30"/>
      <c r="F1012" s="30"/>
      <c r="G1012" s="30"/>
      <c r="H1012" s="30"/>
      <c r="I1012" s="30"/>
      <c r="J1012" s="30"/>
    </row>
    <row r="1013" spans="1:10" x14ac:dyDescent="0.25">
      <c r="A1013" s="30"/>
      <c r="B1013" s="30"/>
      <c r="C1013" s="30"/>
      <c r="D1013" s="30"/>
      <c r="E1013" s="30"/>
      <c r="F1013" s="30"/>
      <c r="G1013" s="30"/>
      <c r="H1013" s="30"/>
      <c r="I1013" s="30"/>
      <c r="J1013" s="30"/>
    </row>
    <row r="1014" spans="1:10" x14ac:dyDescent="0.25">
      <c r="A1014" s="30"/>
      <c r="B1014" s="30"/>
      <c r="C1014" s="30"/>
      <c r="D1014" s="30"/>
      <c r="E1014" s="30"/>
      <c r="F1014" s="30"/>
      <c r="G1014" s="30"/>
      <c r="H1014" s="30"/>
      <c r="I1014" s="30"/>
      <c r="J1014" s="30"/>
    </row>
    <row r="1015" spans="1:10" x14ac:dyDescent="0.25">
      <c r="A1015" s="30"/>
      <c r="B1015" s="30"/>
      <c r="C1015" s="30"/>
      <c r="D1015" s="30"/>
      <c r="E1015" s="30"/>
      <c r="F1015" s="30"/>
      <c r="G1015" s="30"/>
      <c r="H1015" s="30"/>
      <c r="I1015" s="30"/>
      <c r="J1015" s="30"/>
    </row>
    <row r="1016" spans="1:10" x14ac:dyDescent="0.25">
      <c r="A1016" s="30"/>
      <c r="B1016" s="30"/>
      <c r="C1016" s="30"/>
      <c r="D1016" s="30"/>
      <c r="E1016" s="30"/>
      <c r="F1016" s="30"/>
      <c r="G1016" s="30"/>
      <c r="H1016" s="30"/>
      <c r="I1016" s="30"/>
      <c r="J1016" s="30"/>
    </row>
    <row r="1017" spans="1:10" x14ac:dyDescent="0.25">
      <c r="A1017" s="30"/>
      <c r="B1017" s="30"/>
      <c r="C1017" s="30"/>
      <c r="D1017" s="30"/>
      <c r="E1017" s="30"/>
      <c r="F1017" s="30"/>
      <c r="G1017" s="30"/>
      <c r="H1017" s="30"/>
      <c r="I1017" s="30"/>
      <c r="J1017" s="30"/>
    </row>
    <row r="1018" spans="1:10" x14ac:dyDescent="0.25">
      <c r="A1018" s="30"/>
      <c r="B1018" s="30"/>
      <c r="C1018" s="30"/>
      <c r="D1018" s="30"/>
      <c r="E1018" s="30"/>
      <c r="F1018" s="30"/>
      <c r="G1018" s="30"/>
      <c r="H1018" s="30"/>
      <c r="I1018" s="30"/>
      <c r="J1018" s="30"/>
    </row>
    <row r="1019" spans="1:10" x14ac:dyDescent="0.25">
      <c r="A1019" s="30"/>
      <c r="B1019" s="30"/>
      <c r="C1019" s="30"/>
      <c r="D1019" s="30"/>
      <c r="E1019" s="30"/>
      <c r="F1019" s="30"/>
      <c r="G1019" s="30"/>
      <c r="H1019" s="30"/>
      <c r="I1019" s="30"/>
      <c r="J1019" s="30"/>
    </row>
    <row r="1020" spans="1:10" x14ac:dyDescent="0.25">
      <c r="A1020" s="30"/>
      <c r="B1020" s="30"/>
      <c r="C1020" s="30"/>
      <c r="D1020" s="30"/>
      <c r="E1020" s="30"/>
      <c r="F1020" s="30"/>
      <c r="G1020" s="30"/>
      <c r="H1020" s="30"/>
      <c r="I1020" s="30"/>
      <c r="J1020" s="30"/>
    </row>
    <row r="1021" spans="1:10" x14ac:dyDescent="0.25">
      <c r="A1021" s="30"/>
      <c r="B1021" s="30"/>
      <c r="C1021" s="30"/>
      <c r="D1021" s="30"/>
      <c r="E1021" s="30"/>
      <c r="F1021" s="30"/>
      <c r="G1021" s="30"/>
      <c r="H1021" s="30"/>
      <c r="I1021" s="30"/>
      <c r="J1021" s="30"/>
    </row>
    <row r="1022" spans="1:10" x14ac:dyDescent="0.25">
      <c r="A1022" s="30"/>
      <c r="B1022" s="30"/>
      <c r="C1022" s="30"/>
      <c r="D1022" s="30"/>
      <c r="E1022" s="30"/>
      <c r="F1022" s="30"/>
      <c r="G1022" s="30"/>
      <c r="H1022" s="30"/>
      <c r="I1022" s="30"/>
      <c r="J1022" s="30"/>
    </row>
    <row r="1023" spans="1:10" x14ac:dyDescent="0.25">
      <c r="A1023" s="30"/>
      <c r="B1023" s="30"/>
      <c r="C1023" s="30"/>
      <c r="D1023" s="30"/>
      <c r="E1023" s="30"/>
      <c r="F1023" s="30"/>
      <c r="G1023" s="30"/>
      <c r="H1023" s="30"/>
      <c r="I1023" s="30"/>
      <c r="J1023" s="30"/>
    </row>
    <row r="1024" spans="1:10" x14ac:dyDescent="0.25">
      <c r="A1024" s="30"/>
      <c r="B1024" s="30"/>
      <c r="C1024" s="30"/>
      <c r="D1024" s="30"/>
      <c r="E1024" s="30"/>
      <c r="F1024" s="30"/>
      <c r="G1024" s="30"/>
      <c r="H1024" s="30"/>
      <c r="I1024" s="30"/>
      <c r="J1024" s="30"/>
    </row>
    <row r="1025" spans="1:10" x14ac:dyDescent="0.25">
      <c r="A1025" s="30"/>
      <c r="B1025" s="30"/>
      <c r="C1025" s="30"/>
      <c r="D1025" s="30"/>
      <c r="E1025" s="30"/>
      <c r="F1025" s="30"/>
      <c r="G1025" s="30"/>
      <c r="H1025" s="30"/>
      <c r="I1025" s="30"/>
      <c r="J1025" s="30"/>
    </row>
    <row r="1026" spans="1:10" x14ac:dyDescent="0.25">
      <c r="A1026" s="30"/>
      <c r="B1026" s="30"/>
      <c r="C1026" s="30"/>
      <c r="D1026" s="30"/>
      <c r="E1026" s="30"/>
      <c r="F1026" s="30"/>
      <c r="G1026" s="30"/>
      <c r="H1026" s="30"/>
      <c r="I1026" s="30"/>
      <c r="J1026" s="30"/>
    </row>
    <row r="1027" spans="1:10" x14ac:dyDescent="0.25">
      <c r="A1027" s="30"/>
      <c r="B1027" s="30"/>
      <c r="C1027" s="30"/>
      <c r="D1027" s="30"/>
      <c r="E1027" s="30"/>
      <c r="F1027" s="30"/>
      <c r="G1027" s="30"/>
      <c r="H1027" s="30"/>
      <c r="I1027" s="30"/>
      <c r="J1027" s="30"/>
    </row>
    <row r="1028" spans="1:10" x14ac:dyDescent="0.25">
      <c r="A1028" s="30"/>
      <c r="B1028" s="30"/>
      <c r="C1028" s="30"/>
      <c r="D1028" s="30"/>
      <c r="E1028" s="30"/>
      <c r="F1028" s="30"/>
      <c r="G1028" s="30"/>
      <c r="H1028" s="30"/>
      <c r="I1028" s="30"/>
      <c r="J1028" s="30"/>
    </row>
    <row r="1029" spans="1:10" x14ac:dyDescent="0.25">
      <c r="A1029" s="30"/>
      <c r="B1029" s="30"/>
      <c r="C1029" s="30"/>
      <c r="D1029" s="30"/>
      <c r="E1029" s="30"/>
      <c r="F1029" s="30"/>
      <c r="G1029" s="30"/>
      <c r="H1029" s="30"/>
      <c r="I1029" s="30"/>
      <c r="J1029" s="30"/>
    </row>
    <row r="1030" spans="1:10" x14ac:dyDescent="0.25">
      <c r="A1030" s="30"/>
      <c r="B1030" s="30"/>
      <c r="C1030" s="30"/>
      <c r="D1030" s="30"/>
      <c r="E1030" s="30"/>
      <c r="F1030" s="30"/>
      <c r="G1030" s="30"/>
      <c r="H1030" s="30"/>
      <c r="I1030" s="30"/>
      <c r="J1030" s="30"/>
    </row>
    <row r="1031" spans="1:10" x14ac:dyDescent="0.25">
      <c r="A1031" s="30"/>
      <c r="B1031" s="30"/>
      <c r="C1031" s="30"/>
      <c r="D1031" s="30"/>
      <c r="E1031" s="30"/>
      <c r="F1031" s="30"/>
      <c r="G1031" s="30"/>
      <c r="H1031" s="30"/>
      <c r="I1031" s="30"/>
      <c r="J1031" s="30"/>
    </row>
    <row r="1032" spans="1:10" x14ac:dyDescent="0.25">
      <c r="A1032" s="30"/>
      <c r="B1032" s="30"/>
      <c r="C1032" s="30"/>
      <c r="D1032" s="30"/>
      <c r="E1032" s="30"/>
      <c r="F1032" s="30"/>
      <c r="G1032" s="30"/>
      <c r="H1032" s="30"/>
      <c r="I1032" s="30"/>
      <c r="J1032" s="30"/>
    </row>
    <row r="1033" spans="1:10" x14ac:dyDescent="0.25">
      <c r="A1033" s="30"/>
      <c r="B1033" s="30"/>
      <c r="C1033" s="30"/>
      <c r="D1033" s="30"/>
      <c r="E1033" s="30"/>
      <c r="F1033" s="30"/>
      <c r="G1033" s="30"/>
      <c r="H1033" s="30"/>
      <c r="I1033" s="30"/>
      <c r="J1033" s="30"/>
    </row>
    <row r="1034" spans="1:10" x14ac:dyDescent="0.25">
      <c r="A1034" s="30"/>
      <c r="B1034" s="30"/>
      <c r="C1034" s="30"/>
      <c r="D1034" s="30"/>
      <c r="E1034" s="30"/>
      <c r="F1034" s="30"/>
      <c r="G1034" s="30"/>
      <c r="H1034" s="30"/>
      <c r="I1034" s="30"/>
      <c r="J1034" s="30"/>
    </row>
    <row r="1035" spans="1:10" x14ac:dyDescent="0.25">
      <c r="A1035" s="30"/>
      <c r="B1035" s="30"/>
      <c r="C1035" s="30"/>
      <c r="D1035" s="30"/>
      <c r="E1035" s="30"/>
      <c r="F1035" s="30"/>
      <c r="G1035" s="30"/>
      <c r="H1035" s="30"/>
      <c r="I1035" s="30"/>
      <c r="J1035" s="30"/>
    </row>
    <row r="1036" spans="1:10" x14ac:dyDescent="0.25">
      <c r="A1036" s="30"/>
      <c r="B1036" s="30"/>
      <c r="C1036" s="30"/>
      <c r="D1036" s="30"/>
      <c r="E1036" s="30"/>
      <c r="F1036" s="30"/>
      <c r="G1036" s="30"/>
      <c r="H1036" s="30"/>
      <c r="I1036" s="30"/>
      <c r="J1036" s="30"/>
    </row>
    <row r="1037" spans="1:10" x14ac:dyDescent="0.25">
      <c r="A1037" s="30"/>
      <c r="B1037" s="30"/>
      <c r="C1037" s="30"/>
      <c r="D1037" s="30"/>
      <c r="E1037" s="30"/>
      <c r="F1037" s="30"/>
      <c r="G1037" s="30"/>
      <c r="H1037" s="30"/>
      <c r="I1037" s="30"/>
      <c r="J1037" s="30"/>
    </row>
    <row r="1038" spans="1:10" x14ac:dyDescent="0.25">
      <c r="A1038" s="30"/>
      <c r="B1038" s="30"/>
      <c r="C1038" s="30"/>
      <c r="D1038" s="30"/>
      <c r="E1038" s="30"/>
      <c r="F1038" s="30"/>
      <c r="G1038" s="30"/>
      <c r="H1038" s="30"/>
      <c r="I1038" s="30"/>
      <c r="J1038" s="30"/>
    </row>
    <row r="1039" spans="1:10" x14ac:dyDescent="0.25">
      <c r="A1039" s="30"/>
      <c r="B1039" s="30"/>
      <c r="C1039" s="30"/>
      <c r="D1039" s="30"/>
      <c r="E1039" s="30"/>
      <c r="F1039" s="30"/>
      <c r="G1039" s="30"/>
      <c r="H1039" s="30"/>
      <c r="I1039" s="30"/>
      <c r="J1039" s="30"/>
    </row>
    <row r="1040" spans="1:10" x14ac:dyDescent="0.25">
      <c r="A1040" s="30"/>
      <c r="B1040" s="30"/>
      <c r="C1040" s="30"/>
      <c r="D1040" s="30"/>
      <c r="E1040" s="30"/>
      <c r="F1040" s="30"/>
      <c r="G1040" s="30"/>
      <c r="H1040" s="30"/>
      <c r="I1040" s="30"/>
      <c r="J1040" s="30"/>
    </row>
    <row r="1041" spans="1:10" x14ac:dyDescent="0.25">
      <c r="A1041" s="30"/>
      <c r="B1041" s="30"/>
      <c r="C1041" s="30"/>
      <c r="D1041" s="30"/>
      <c r="E1041" s="30"/>
      <c r="F1041" s="30"/>
      <c r="G1041" s="30"/>
      <c r="H1041" s="30"/>
      <c r="I1041" s="30"/>
      <c r="J1041" s="30"/>
    </row>
    <row r="1042" spans="1:10" x14ac:dyDescent="0.25">
      <c r="A1042" s="30"/>
      <c r="B1042" s="30"/>
      <c r="C1042" s="30"/>
      <c r="D1042" s="30"/>
      <c r="E1042" s="30"/>
      <c r="F1042" s="30"/>
      <c r="G1042" s="30"/>
      <c r="H1042" s="30"/>
      <c r="I1042" s="30"/>
      <c r="J1042" s="30"/>
    </row>
    <row r="1043" spans="1:10" x14ac:dyDescent="0.25">
      <c r="A1043" s="30"/>
      <c r="B1043" s="30"/>
      <c r="C1043" s="30"/>
      <c r="D1043" s="30"/>
      <c r="E1043" s="30"/>
      <c r="F1043" s="30"/>
      <c r="G1043" s="30"/>
      <c r="H1043" s="30"/>
      <c r="I1043" s="30"/>
      <c r="J1043" s="30"/>
    </row>
    <row r="1044" spans="1:10" x14ac:dyDescent="0.25">
      <c r="A1044" s="30"/>
      <c r="B1044" s="30"/>
      <c r="C1044" s="30"/>
      <c r="D1044" s="30"/>
      <c r="E1044" s="30"/>
      <c r="F1044" s="30"/>
      <c r="G1044" s="30"/>
      <c r="H1044" s="30"/>
      <c r="I1044" s="30"/>
      <c r="J1044" s="30"/>
    </row>
    <row r="1045" spans="1:10" x14ac:dyDescent="0.25">
      <c r="A1045" s="30"/>
      <c r="B1045" s="30"/>
      <c r="C1045" s="30"/>
      <c r="D1045" s="30"/>
      <c r="E1045" s="30"/>
      <c r="F1045" s="30"/>
      <c r="G1045" s="30"/>
      <c r="H1045" s="30"/>
      <c r="I1045" s="30"/>
      <c r="J1045" s="30"/>
    </row>
    <row r="1046" spans="1:10" x14ac:dyDescent="0.25">
      <c r="A1046" s="30"/>
      <c r="B1046" s="30"/>
      <c r="C1046" s="30"/>
      <c r="D1046" s="30"/>
      <c r="E1046" s="30"/>
      <c r="F1046" s="30"/>
      <c r="G1046" s="30"/>
      <c r="H1046" s="30"/>
      <c r="I1046" s="30"/>
      <c r="J1046" s="30"/>
    </row>
    <row r="1047" spans="1:10" x14ac:dyDescent="0.25">
      <c r="A1047" s="30"/>
      <c r="B1047" s="30"/>
      <c r="C1047" s="30"/>
      <c r="D1047" s="30"/>
      <c r="E1047" s="30"/>
      <c r="F1047" s="30"/>
      <c r="G1047" s="30"/>
      <c r="H1047" s="30"/>
      <c r="I1047" s="30"/>
      <c r="J1047" s="30"/>
    </row>
    <row r="1048" spans="1:10" x14ac:dyDescent="0.25">
      <c r="A1048" s="30"/>
      <c r="B1048" s="30"/>
      <c r="C1048" s="30"/>
      <c r="D1048" s="30"/>
      <c r="E1048" s="30"/>
      <c r="F1048" s="30"/>
      <c r="G1048" s="30"/>
      <c r="H1048" s="30"/>
      <c r="I1048" s="30"/>
      <c r="J1048" s="30"/>
    </row>
    <row r="1049" spans="1:10" x14ac:dyDescent="0.25">
      <c r="A1049" s="30"/>
      <c r="B1049" s="30"/>
      <c r="C1049" s="30"/>
      <c r="D1049" s="30"/>
      <c r="E1049" s="30"/>
      <c r="F1049" s="30"/>
      <c r="G1049" s="30"/>
      <c r="H1049" s="30"/>
      <c r="I1049" s="30"/>
      <c r="J1049" s="30"/>
    </row>
    <row r="1050" spans="1:10" x14ac:dyDescent="0.25">
      <c r="A1050" s="30"/>
      <c r="B1050" s="30"/>
      <c r="C1050" s="30"/>
      <c r="D1050" s="30"/>
      <c r="E1050" s="30"/>
      <c r="F1050" s="30"/>
      <c r="G1050" s="30"/>
      <c r="H1050" s="30"/>
      <c r="I1050" s="30"/>
      <c r="J1050" s="30"/>
    </row>
    <row r="1051" spans="1:10" x14ac:dyDescent="0.25">
      <c r="A1051" s="30"/>
      <c r="B1051" s="30"/>
      <c r="C1051" s="30"/>
      <c r="D1051" s="30"/>
      <c r="E1051" s="30"/>
      <c r="F1051" s="30"/>
      <c r="G1051" s="30"/>
      <c r="H1051" s="30"/>
      <c r="I1051" s="30"/>
      <c r="J1051" s="30"/>
    </row>
    <row r="1052" spans="1:10" x14ac:dyDescent="0.25">
      <c r="A1052" s="30"/>
      <c r="B1052" s="30"/>
      <c r="C1052" s="30"/>
      <c r="D1052" s="30"/>
      <c r="E1052" s="30"/>
      <c r="F1052" s="30"/>
      <c r="G1052" s="30"/>
      <c r="H1052" s="30"/>
      <c r="I1052" s="30"/>
      <c r="J1052" s="30"/>
    </row>
    <row r="1053" spans="1:10" x14ac:dyDescent="0.25">
      <c r="A1053" s="30"/>
      <c r="B1053" s="30"/>
      <c r="C1053" s="30"/>
      <c r="D1053" s="30"/>
      <c r="E1053" s="30"/>
      <c r="F1053" s="30"/>
      <c r="G1053" s="30"/>
      <c r="H1053" s="30"/>
      <c r="I1053" s="30"/>
      <c r="J1053" s="30"/>
    </row>
    <row r="1054" spans="1:10" x14ac:dyDescent="0.25">
      <c r="A1054" s="30"/>
      <c r="B1054" s="30"/>
      <c r="C1054" s="30"/>
      <c r="D1054" s="30"/>
      <c r="E1054" s="30"/>
      <c r="F1054" s="30"/>
      <c r="G1054" s="30"/>
      <c r="H1054" s="30"/>
      <c r="I1054" s="30"/>
      <c r="J1054" s="30"/>
    </row>
    <row r="1055" spans="1:10" x14ac:dyDescent="0.25">
      <c r="A1055" s="30"/>
      <c r="B1055" s="30"/>
      <c r="C1055" s="30"/>
      <c r="D1055" s="30"/>
      <c r="E1055" s="30"/>
      <c r="F1055" s="30"/>
      <c r="G1055" s="30"/>
      <c r="H1055" s="30"/>
      <c r="I1055" s="30"/>
      <c r="J1055" s="30"/>
    </row>
    <row r="1056" spans="1:10" x14ac:dyDescent="0.25">
      <c r="A1056" s="30"/>
      <c r="B1056" s="30"/>
      <c r="C1056" s="30"/>
      <c r="D1056" s="30"/>
      <c r="E1056" s="30"/>
      <c r="F1056" s="30"/>
      <c r="G1056" s="30"/>
      <c r="H1056" s="30"/>
      <c r="I1056" s="30"/>
      <c r="J1056" s="30"/>
    </row>
    <row r="1057" spans="1:10" x14ac:dyDescent="0.25">
      <c r="A1057" s="30"/>
      <c r="B1057" s="30"/>
      <c r="C1057" s="30"/>
      <c r="D1057" s="30"/>
      <c r="E1057" s="30"/>
      <c r="F1057" s="30"/>
      <c r="G1057" s="30"/>
      <c r="H1057" s="30"/>
      <c r="I1057" s="30"/>
      <c r="J1057" s="30"/>
    </row>
    <row r="1058" spans="1:10" x14ac:dyDescent="0.25">
      <c r="A1058" s="30"/>
      <c r="B1058" s="30"/>
      <c r="C1058" s="30"/>
      <c r="D1058" s="30"/>
      <c r="E1058" s="30"/>
      <c r="F1058" s="30"/>
      <c r="G1058" s="30"/>
      <c r="H1058" s="30"/>
      <c r="I1058" s="30"/>
      <c r="J1058" s="30"/>
    </row>
    <row r="1059" spans="1:10" x14ac:dyDescent="0.25">
      <c r="A1059" s="30"/>
      <c r="B1059" s="30"/>
      <c r="C1059" s="30"/>
      <c r="D1059" s="30"/>
      <c r="E1059" s="30"/>
      <c r="F1059" s="30"/>
      <c r="G1059" s="30"/>
      <c r="H1059" s="30"/>
      <c r="I1059" s="30"/>
      <c r="J1059" s="30"/>
    </row>
    <row r="1060" spans="1:10" x14ac:dyDescent="0.25">
      <c r="A1060" s="30"/>
      <c r="B1060" s="30"/>
      <c r="C1060" s="30"/>
      <c r="D1060" s="30"/>
      <c r="E1060" s="30"/>
      <c r="F1060" s="30"/>
      <c r="G1060" s="30"/>
      <c r="H1060" s="30"/>
      <c r="I1060" s="30"/>
      <c r="J1060" s="30"/>
    </row>
    <row r="1061" spans="1:10" x14ac:dyDescent="0.25">
      <c r="A1061" s="30"/>
      <c r="B1061" s="30"/>
      <c r="C1061" s="30"/>
      <c r="D1061" s="30"/>
      <c r="E1061" s="30"/>
      <c r="F1061" s="30"/>
      <c r="G1061" s="30"/>
      <c r="H1061" s="30"/>
      <c r="I1061" s="30"/>
      <c r="J1061" s="30"/>
    </row>
    <row r="1062" spans="1:10" x14ac:dyDescent="0.25">
      <c r="A1062" s="30"/>
      <c r="B1062" s="30"/>
      <c r="C1062" s="30"/>
      <c r="D1062" s="30"/>
      <c r="E1062" s="30"/>
      <c r="F1062" s="30"/>
      <c r="G1062" s="30"/>
      <c r="H1062" s="30"/>
      <c r="I1062" s="30"/>
      <c r="J1062" s="30"/>
    </row>
    <row r="1063" spans="1:10" x14ac:dyDescent="0.25">
      <c r="A1063" s="30"/>
      <c r="B1063" s="30"/>
      <c r="C1063" s="30"/>
      <c r="D1063" s="30"/>
      <c r="E1063" s="30"/>
      <c r="F1063" s="30"/>
      <c r="G1063" s="30"/>
      <c r="H1063" s="30"/>
      <c r="I1063" s="30"/>
      <c r="J1063" s="30"/>
    </row>
    <row r="1064" spans="1:10" x14ac:dyDescent="0.25">
      <c r="A1064" s="30"/>
      <c r="B1064" s="30"/>
      <c r="C1064" s="30"/>
      <c r="D1064" s="30"/>
      <c r="E1064" s="30"/>
      <c r="F1064" s="30"/>
      <c r="G1064" s="30"/>
      <c r="H1064" s="30"/>
      <c r="I1064" s="30"/>
      <c r="J1064" s="30"/>
    </row>
    <row r="1065" spans="1:10" x14ac:dyDescent="0.25">
      <c r="A1065" s="30"/>
      <c r="B1065" s="30"/>
      <c r="C1065" s="30"/>
      <c r="D1065" s="30"/>
      <c r="E1065" s="30"/>
      <c r="F1065" s="30"/>
      <c r="G1065" s="30"/>
      <c r="H1065" s="30"/>
      <c r="I1065" s="30"/>
      <c r="J1065" s="30"/>
    </row>
    <row r="1066" spans="1:10" x14ac:dyDescent="0.25">
      <c r="A1066" s="30"/>
      <c r="B1066" s="30"/>
      <c r="C1066" s="30"/>
      <c r="D1066" s="30"/>
      <c r="E1066" s="30"/>
      <c r="F1066" s="30"/>
      <c r="G1066" s="30"/>
      <c r="H1066" s="30"/>
      <c r="I1066" s="30"/>
      <c r="J1066" s="30"/>
    </row>
    <row r="1067" spans="1:10" x14ac:dyDescent="0.25">
      <c r="A1067" s="30"/>
      <c r="B1067" s="30"/>
      <c r="C1067" s="30"/>
      <c r="D1067" s="30"/>
      <c r="E1067" s="30"/>
      <c r="F1067" s="30"/>
      <c r="G1067" s="30"/>
      <c r="H1067" s="30"/>
      <c r="I1067" s="30"/>
      <c r="J1067" s="30"/>
    </row>
    <row r="1068" spans="1:10" x14ac:dyDescent="0.25">
      <c r="A1068" s="30"/>
      <c r="B1068" s="30"/>
      <c r="C1068" s="30"/>
      <c r="D1068" s="30"/>
      <c r="E1068" s="30"/>
      <c r="F1068" s="30"/>
      <c r="G1068" s="30"/>
      <c r="H1068" s="30"/>
      <c r="I1068" s="30"/>
      <c r="J1068" s="30"/>
    </row>
    <row r="1069" spans="1:10" x14ac:dyDescent="0.25">
      <c r="A1069" s="30"/>
      <c r="B1069" s="30"/>
      <c r="C1069" s="30"/>
      <c r="D1069" s="30"/>
      <c r="E1069" s="30"/>
      <c r="F1069" s="30"/>
      <c r="G1069" s="30"/>
      <c r="H1069" s="30"/>
      <c r="I1069" s="30"/>
      <c r="J1069" s="30"/>
    </row>
    <row r="1070" spans="1:10" x14ac:dyDescent="0.25">
      <c r="A1070" s="30"/>
      <c r="B1070" s="30"/>
      <c r="C1070" s="30"/>
      <c r="D1070" s="30"/>
      <c r="E1070" s="30"/>
      <c r="F1070" s="30"/>
      <c r="G1070" s="30"/>
      <c r="H1070" s="30"/>
      <c r="I1070" s="30"/>
      <c r="J1070" s="30"/>
    </row>
    <row r="1071" spans="1:10" x14ac:dyDescent="0.25">
      <c r="A1071" s="30"/>
      <c r="B1071" s="30"/>
      <c r="C1071" s="30"/>
      <c r="D1071" s="30"/>
      <c r="E1071" s="30"/>
      <c r="F1071" s="30"/>
      <c r="G1071" s="30"/>
      <c r="H1071" s="30"/>
      <c r="I1071" s="30"/>
      <c r="J1071" s="30"/>
    </row>
    <row r="1072" spans="1:10" x14ac:dyDescent="0.25">
      <c r="A1072" s="30"/>
      <c r="B1072" s="30"/>
      <c r="C1072" s="30"/>
      <c r="D1072" s="30"/>
      <c r="E1072" s="30"/>
      <c r="F1072" s="30"/>
      <c r="G1072" s="30"/>
      <c r="H1072" s="30"/>
      <c r="I1072" s="30"/>
      <c r="J1072" s="30"/>
    </row>
    <row r="1073" spans="1:10" x14ac:dyDescent="0.25">
      <c r="A1073" s="30"/>
      <c r="B1073" s="30"/>
      <c r="C1073" s="30"/>
      <c r="D1073" s="30"/>
      <c r="E1073" s="30"/>
      <c r="F1073" s="30"/>
      <c r="G1073" s="30"/>
      <c r="H1073" s="30"/>
      <c r="I1073" s="30"/>
      <c r="J1073" s="30"/>
    </row>
    <row r="1074" spans="1:10" x14ac:dyDescent="0.25">
      <c r="A1074" s="30"/>
      <c r="B1074" s="30"/>
      <c r="C1074" s="30"/>
      <c r="D1074" s="30"/>
      <c r="E1074" s="30"/>
      <c r="F1074" s="30"/>
      <c r="G1074" s="30"/>
      <c r="H1074" s="30"/>
      <c r="I1074" s="30"/>
      <c r="J1074" s="30"/>
    </row>
    <row r="1075" spans="1:10" x14ac:dyDescent="0.25">
      <c r="A1075" s="30"/>
      <c r="B1075" s="30"/>
      <c r="C1075" s="30"/>
      <c r="D1075" s="30"/>
      <c r="E1075" s="30"/>
      <c r="F1075" s="30"/>
      <c r="G1075" s="30"/>
      <c r="H1075" s="30"/>
      <c r="I1075" s="30"/>
      <c r="J1075" s="30"/>
    </row>
    <row r="1076" spans="1:10" x14ac:dyDescent="0.25">
      <c r="A1076" s="30"/>
      <c r="B1076" s="30"/>
      <c r="C1076" s="30"/>
      <c r="D1076" s="30"/>
      <c r="E1076" s="30"/>
      <c r="F1076" s="30"/>
      <c r="G1076" s="30"/>
      <c r="H1076" s="30"/>
      <c r="I1076" s="30"/>
      <c r="J1076" s="30"/>
    </row>
    <row r="1077" spans="1:10" x14ac:dyDescent="0.25">
      <c r="A1077" s="30"/>
      <c r="B1077" s="30"/>
      <c r="C1077" s="30"/>
      <c r="D1077" s="30"/>
      <c r="E1077" s="30"/>
      <c r="F1077" s="30"/>
      <c r="G1077" s="30"/>
      <c r="H1077" s="30"/>
      <c r="I1077" s="30"/>
      <c r="J1077" s="30"/>
    </row>
    <row r="1078" spans="1:10" x14ac:dyDescent="0.25">
      <c r="A1078" s="30"/>
      <c r="B1078" s="30"/>
      <c r="C1078" s="30"/>
      <c r="D1078" s="30"/>
      <c r="E1078" s="30"/>
      <c r="F1078" s="30"/>
      <c r="G1078" s="30"/>
      <c r="H1078" s="30"/>
      <c r="I1078" s="30"/>
      <c r="J1078" s="30"/>
    </row>
    <row r="1079" spans="1:10" x14ac:dyDescent="0.25">
      <c r="A1079" s="30"/>
      <c r="B1079" s="30"/>
      <c r="C1079" s="30"/>
      <c r="D1079" s="30"/>
      <c r="E1079" s="30"/>
      <c r="F1079" s="30"/>
      <c r="G1079" s="30"/>
      <c r="H1079" s="30"/>
      <c r="I1079" s="30"/>
      <c r="J1079" s="30"/>
    </row>
    <row r="1080" spans="1:10" x14ac:dyDescent="0.25">
      <c r="A1080" s="30"/>
      <c r="B1080" s="30"/>
      <c r="C1080" s="30"/>
      <c r="D1080" s="30"/>
      <c r="E1080" s="30"/>
      <c r="F1080" s="30"/>
      <c r="G1080" s="30"/>
      <c r="H1080" s="30"/>
      <c r="I1080" s="30"/>
      <c r="J1080" s="30"/>
    </row>
    <row r="1081" spans="1:10" x14ac:dyDescent="0.25">
      <c r="A1081" s="30"/>
      <c r="B1081" s="30"/>
      <c r="C1081" s="30"/>
      <c r="D1081" s="30"/>
      <c r="E1081" s="30"/>
      <c r="F1081" s="30"/>
      <c r="G1081" s="30"/>
      <c r="H1081" s="30"/>
      <c r="I1081" s="30"/>
      <c r="J1081" s="30"/>
    </row>
    <row r="1082" spans="1:10" x14ac:dyDescent="0.25">
      <c r="A1082" s="30"/>
      <c r="B1082" s="30"/>
      <c r="C1082" s="30"/>
      <c r="D1082" s="30"/>
      <c r="E1082" s="30"/>
      <c r="F1082" s="30"/>
      <c r="G1082" s="30"/>
      <c r="H1082" s="30"/>
      <c r="I1082" s="30"/>
      <c r="J1082" s="30"/>
    </row>
    <row r="1083" spans="1:10" x14ac:dyDescent="0.25">
      <c r="A1083" s="30"/>
      <c r="B1083" s="30"/>
      <c r="C1083" s="30"/>
      <c r="D1083" s="30"/>
      <c r="E1083" s="30"/>
      <c r="F1083" s="30"/>
      <c r="G1083" s="30"/>
      <c r="H1083" s="30"/>
      <c r="I1083" s="30"/>
      <c r="J1083" s="30"/>
    </row>
    <row r="1084" spans="1:10" x14ac:dyDescent="0.25">
      <c r="A1084" s="30"/>
      <c r="B1084" s="30"/>
      <c r="C1084" s="30"/>
      <c r="D1084" s="30"/>
      <c r="E1084" s="30"/>
      <c r="F1084" s="30"/>
      <c r="G1084" s="30"/>
      <c r="H1084" s="30"/>
      <c r="I1084" s="30"/>
      <c r="J1084" s="30"/>
    </row>
    <row r="1085" spans="1:10" x14ac:dyDescent="0.25">
      <c r="A1085" s="30"/>
      <c r="B1085" s="30"/>
      <c r="C1085" s="30"/>
      <c r="D1085" s="30"/>
      <c r="E1085" s="30"/>
      <c r="F1085" s="30"/>
      <c r="G1085" s="30"/>
      <c r="H1085" s="30"/>
      <c r="I1085" s="30"/>
      <c r="J1085" s="30"/>
    </row>
    <row r="1086" spans="1:10" x14ac:dyDescent="0.25">
      <c r="A1086" s="30"/>
      <c r="B1086" s="30"/>
      <c r="C1086" s="30"/>
      <c r="D1086" s="30"/>
      <c r="E1086" s="30"/>
      <c r="F1086" s="30"/>
      <c r="G1086" s="30"/>
      <c r="H1086" s="30"/>
      <c r="I1086" s="30"/>
      <c r="J1086" s="30"/>
    </row>
    <row r="1087" spans="1:10" x14ac:dyDescent="0.25">
      <c r="A1087" s="30"/>
      <c r="B1087" s="30"/>
      <c r="C1087" s="30"/>
      <c r="D1087" s="30"/>
      <c r="E1087" s="30"/>
      <c r="F1087" s="30"/>
      <c r="G1087" s="30"/>
      <c r="H1087" s="30"/>
      <c r="I1087" s="30"/>
      <c r="J1087" s="30"/>
    </row>
    <row r="1088" spans="1:10" x14ac:dyDescent="0.25">
      <c r="A1088" s="30"/>
      <c r="B1088" s="30"/>
      <c r="C1088" s="30"/>
      <c r="D1088" s="30"/>
      <c r="E1088" s="30"/>
      <c r="F1088" s="30"/>
      <c r="G1088" s="30"/>
      <c r="H1088" s="30"/>
      <c r="I1088" s="30"/>
      <c r="J1088" s="30"/>
    </row>
    <row r="1089" spans="1:10" x14ac:dyDescent="0.25">
      <c r="A1089" s="30"/>
      <c r="B1089" s="30"/>
      <c r="C1089" s="30"/>
      <c r="D1089" s="30"/>
      <c r="E1089" s="30"/>
      <c r="F1089" s="30"/>
      <c r="G1089" s="30"/>
      <c r="H1089" s="30"/>
      <c r="I1089" s="30"/>
      <c r="J1089" s="30"/>
    </row>
    <row r="1090" spans="1:10" x14ac:dyDescent="0.25">
      <c r="A1090" s="30"/>
      <c r="B1090" s="30"/>
      <c r="C1090" s="30"/>
      <c r="D1090" s="30"/>
      <c r="E1090" s="30"/>
      <c r="F1090" s="30"/>
      <c r="G1090" s="30"/>
      <c r="H1090" s="30"/>
      <c r="I1090" s="30"/>
      <c r="J1090" s="30"/>
    </row>
    <row r="1091" spans="1:10" x14ac:dyDescent="0.25">
      <c r="A1091" s="30"/>
      <c r="B1091" s="30"/>
      <c r="C1091" s="30"/>
      <c r="D1091" s="30"/>
      <c r="E1091" s="30"/>
      <c r="F1091" s="30"/>
      <c r="G1091" s="30"/>
      <c r="H1091" s="30"/>
      <c r="I1091" s="30"/>
      <c r="J1091" s="30"/>
    </row>
    <row r="1092" spans="1:10" x14ac:dyDescent="0.25">
      <c r="A1092" s="30"/>
      <c r="B1092" s="30"/>
      <c r="C1092" s="30"/>
      <c r="D1092" s="30"/>
      <c r="E1092" s="30"/>
      <c r="F1092" s="30"/>
      <c r="G1092" s="30"/>
      <c r="H1092" s="30"/>
      <c r="I1092" s="30"/>
      <c r="J1092" s="30"/>
    </row>
    <row r="1093" spans="1:10" x14ac:dyDescent="0.25">
      <c r="A1093" s="30"/>
      <c r="B1093" s="30"/>
      <c r="C1093" s="30"/>
      <c r="D1093" s="30"/>
      <c r="E1093" s="30"/>
      <c r="F1093" s="30"/>
      <c r="G1093" s="30"/>
      <c r="H1093" s="30"/>
      <c r="I1093" s="30"/>
      <c r="J1093" s="30"/>
    </row>
    <row r="1094" spans="1:10" x14ac:dyDescent="0.25">
      <c r="A1094" s="30"/>
      <c r="B1094" s="30"/>
      <c r="C1094" s="30"/>
      <c r="D1094" s="30"/>
      <c r="E1094" s="30"/>
      <c r="F1094" s="30"/>
      <c r="G1094" s="30"/>
      <c r="H1094" s="30"/>
      <c r="I1094" s="30"/>
      <c r="J1094" s="30"/>
    </row>
    <row r="1095" spans="1:10" x14ac:dyDescent="0.25">
      <c r="A1095" s="30"/>
      <c r="B1095" s="30"/>
      <c r="C1095" s="30"/>
      <c r="D1095" s="30"/>
      <c r="E1095" s="30"/>
      <c r="F1095" s="30"/>
      <c r="G1095" s="30"/>
      <c r="H1095" s="30"/>
      <c r="I1095" s="30"/>
      <c r="J1095" s="30"/>
    </row>
    <row r="1096" spans="1:10" x14ac:dyDescent="0.25">
      <c r="A1096" s="30"/>
      <c r="B1096" s="30"/>
      <c r="C1096" s="30"/>
      <c r="D1096" s="30"/>
      <c r="E1096" s="30"/>
      <c r="F1096" s="30"/>
      <c r="G1096" s="30"/>
      <c r="H1096" s="30"/>
      <c r="I1096" s="30"/>
      <c r="J1096" s="30"/>
    </row>
    <row r="1097" spans="1:10" x14ac:dyDescent="0.25">
      <c r="A1097" s="30"/>
      <c r="B1097" s="30"/>
      <c r="C1097" s="30"/>
      <c r="D1097" s="30"/>
      <c r="E1097" s="30"/>
      <c r="F1097" s="30"/>
      <c r="G1097" s="30"/>
      <c r="H1097" s="30"/>
      <c r="I1097" s="30"/>
      <c r="J1097" s="30"/>
    </row>
    <row r="1098" spans="1:10" x14ac:dyDescent="0.25">
      <c r="A1098" s="30"/>
      <c r="B1098" s="30"/>
      <c r="C1098" s="30"/>
      <c r="D1098" s="30"/>
      <c r="E1098" s="30"/>
      <c r="F1098" s="30"/>
      <c r="G1098" s="30"/>
      <c r="H1098" s="30"/>
      <c r="I1098" s="30"/>
      <c r="J1098" s="30"/>
    </row>
    <row r="1099" spans="1:10" x14ac:dyDescent="0.25">
      <c r="A1099" s="30"/>
      <c r="B1099" s="30"/>
      <c r="C1099" s="30"/>
      <c r="D1099" s="30"/>
      <c r="E1099" s="30"/>
      <c r="F1099" s="30"/>
      <c r="G1099" s="30"/>
      <c r="H1099" s="30"/>
      <c r="I1099" s="30"/>
      <c r="J1099" s="30"/>
    </row>
    <row r="1100" spans="1:10" x14ac:dyDescent="0.25">
      <c r="A1100" s="30"/>
      <c r="B1100" s="30"/>
      <c r="C1100" s="30"/>
      <c r="D1100" s="30"/>
      <c r="E1100" s="30"/>
      <c r="F1100" s="30"/>
      <c r="G1100" s="30"/>
      <c r="H1100" s="30"/>
      <c r="I1100" s="30"/>
      <c r="J1100" s="30"/>
    </row>
    <row r="1101" spans="1:10" x14ac:dyDescent="0.25">
      <c r="A1101" s="30"/>
      <c r="B1101" s="30"/>
      <c r="C1101" s="30"/>
      <c r="D1101" s="30"/>
      <c r="E1101" s="30"/>
      <c r="F1101" s="30"/>
      <c r="G1101" s="30"/>
      <c r="H1101" s="30"/>
      <c r="I1101" s="30"/>
      <c r="J1101" s="30"/>
    </row>
    <row r="1102" spans="1:10" x14ac:dyDescent="0.25">
      <c r="A1102" s="30"/>
      <c r="B1102" s="30"/>
      <c r="C1102" s="30"/>
      <c r="D1102" s="30"/>
      <c r="E1102" s="30"/>
      <c r="F1102" s="30"/>
      <c r="G1102" s="30"/>
      <c r="H1102" s="30"/>
      <c r="I1102" s="30"/>
      <c r="J1102" s="30"/>
    </row>
    <row r="1103" spans="1:10" x14ac:dyDescent="0.25">
      <c r="A1103" s="30"/>
      <c r="B1103" s="30"/>
      <c r="C1103" s="30"/>
      <c r="D1103" s="30"/>
      <c r="E1103" s="30"/>
      <c r="F1103" s="30"/>
      <c r="G1103" s="30"/>
      <c r="H1103" s="30"/>
      <c r="I1103" s="30"/>
      <c r="J1103" s="30"/>
    </row>
    <row r="1104" spans="1:10" x14ac:dyDescent="0.25">
      <c r="A1104" s="30"/>
      <c r="B1104" s="30"/>
      <c r="C1104" s="30"/>
      <c r="D1104" s="30"/>
      <c r="E1104" s="30"/>
      <c r="F1104" s="30"/>
      <c r="G1104" s="30"/>
      <c r="H1104" s="30"/>
      <c r="I1104" s="30"/>
      <c r="J1104" s="30"/>
    </row>
    <row r="1105" spans="1:10" x14ac:dyDescent="0.25">
      <c r="A1105" s="30"/>
      <c r="B1105" s="30"/>
      <c r="C1105" s="30"/>
      <c r="D1105" s="30"/>
      <c r="E1105" s="30"/>
      <c r="F1105" s="30"/>
      <c r="G1105" s="30"/>
      <c r="H1105" s="30"/>
      <c r="I1105" s="30"/>
      <c r="J1105" s="30"/>
    </row>
    <row r="1106" spans="1:10" x14ac:dyDescent="0.25">
      <c r="A1106" s="30"/>
      <c r="B1106" s="30"/>
      <c r="C1106" s="30"/>
      <c r="D1106" s="30"/>
      <c r="E1106" s="30"/>
      <c r="F1106" s="30"/>
      <c r="G1106" s="30"/>
      <c r="H1106" s="30"/>
      <c r="I1106" s="30"/>
      <c r="J1106" s="30"/>
    </row>
    <row r="1107" spans="1:10" x14ac:dyDescent="0.25">
      <c r="A1107" s="30"/>
      <c r="B1107" s="30"/>
      <c r="C1107" s="30"/>
      <c r="D1107" s="30"/>
      <c r="E1107" s="30"/>
      <c r="F1107" s="30"/>
      <c r="G1107" s="30"/>
      <c r="H1107" s="30"/>
      <c r="I1107" s="30"/>
      <c r="J1107" s="30"/>
    </row>
    <row r="1108" spans="1:10" x14ac:dyDescent="0.25">
      <c r="A1108" s="30"/>
      <c r="B1108" s="30"/>
      <c r="C1108" s="30"/>
      <c r="D1108" s="30"/>
      <c r="E1108" s="30"/>
      <c r="F1108" s="30"/>
      <c r="G1108" s="30"/>
      <c r="H1108" s="30"/>
      <c r="I1108" s="30"/>
      <c r="J1108" s="30"/>
    </row>
    <row r="1109" spans="1:10" x14ac:dyDescent="0.25">
      <c r="A1109" s="30"/>
      <c r="B1109" s="30"/>
      <c r="C1109" s="30"/>
      <c r="D1109" s="30"/>
      <c r="E1109" s="30"/>
      <c r="F1109" s="30"/>
      <c r="G1109" s="30"/>
      <c r="H1109" s="30"/>
      <c r="I1109" s="30"/>
      <c r="J1109" s="30"/>
    </row>
    <row r="1110" spans="1:10" x14ac:dyDescent="0.25">
      <c r="A1110" s="30"/>
      <c r="B1110" s="30"/>
      <c r="C1110" s="30"/>
      <c r="D1110" s="30"/>
      <c r="E1110" s="30"/>
      <c r="F1110" s="30"/>
      <c r="G1110" s="30"/>
      <c r="H1110" s="30"/>
      <c r="I1110" s="30"/>
      <c r="J1110" s="30"/>
    </row>
    <row r="1111" spans="1:10" x14ac:dyDescent="0.25">
      <c r="A1111" s="30"/>
      <c r="B1111" s="30"/>
      <c r="C1111" s="30"/>
      <c r="D1111" s="30"/>
      <c r="E1111" s="30"/>
      <c r="F1111" s="30"/>
      <c r="G1111" s="30"/>
      <c r="H1111" s="30"/>
      <c r="I1111" s="30"/>
      <c r="J1111" s="30"/>
    </row>
    <row r="1112" spans="1:10" x14ac:dyDescent="0.25">
      <c r="A1112" s="30"/>
      <c r="B1112" s="30"/>
      <c r="C1112" s="30"/>
      <c r="D1112" s="30"/>
      <c r="E1112" s="30"/>
      <c r="F1112" s="30"/>
      <c r="G1112" s="30"/>
      <c r="H1112" s="30"/>
      <c r="I1112" s="30"/>
      <c r="J1112" s="30"/>
    </row>
    <row r="1113" spans="1:10" x14ac:dyDescent="0.25">
      <c r="A1113" s="30"/>
      <c r="B1113" s="30"/>
      <c r="C1113" s="30"/>
      <c r="D1113" s="30"/>
      <c r="E1113" s="30"/>
      <c r="F1113" s="30"/>
      <c r="G1113" s="30"/>
      <c r="H1113" s="30"/>
      <c r="I1113" s="30"/>
      <c r="J1113" s="30"/>
    </row>
    <row r="1114" spans="1:10" x14ac:dyDescent="0.25">
      <c r="A1114" s="30"/>
      <c r="B1114" s="30"/>
      <c r="C1114" s="30"/>
      <c r="D1114" s="30"/>
      <c r="E1114" s="30"/>
      <c r="F1114" s="30"/>
      <c r="G1114" s="30"/>
      <c r="H1114" s="30"/>
      <c r="I1114" s="30"/>
      <c r="J1114" s="30"/>
    </row>
    <row r="1115" spans="1:10" x14ac:dyDescent="0.25">
      <c r="A1115" s="30"/>
      <c r="B1115" s="30"/>
      <c r="C1115" s="30"/>
      <c r="D1115" s="30"/>
      <c r="E1115" s="30"/>
      <c r="F1115" s="30"/>
      <c r="G1115" s="30"/>
      <c r="H1115" s="30"/>
      <c r="I1115" s="30"/>
      <c r="J1115" s="30"/>
    </row>
    <row r="1116" spans="1:10" x14ac:dyDescent="0.25">
      <c r="A1116" s="30"/>
      <c r="B1116" s="30"/>
      <c r="C1116" s="30"/>
      <c r="D1116" s="30"/>
      <c r="E1116" s="30"/>
      <c r="F1116" s="30"/>
      <c r="G1116" s="30"/>
      <c r="H1116" s="30"/>
      <c r="I1116" s="30"/>
      <c r="J1116" s="30"/>
    </row>
    <row r="1117" spans="1:10" x14ac:dyDescent="0.25">
      <c r="A1117" s="30"/>
      <c r="B1117" s="30"/>
      <c r="C1117" s="30"/>
      <c r="D1117" s="30"/>
      <c r="E1117" s="30"/>
      <c r="F1117" s="30"/>
      <c r="G1117" s="30"/>
      <c r="H1117" s="30"/>
      <c r="I1117" s="30"/>
      <c r="J1117" s="30"/>
    </row>
    <row r="1118" spans="1:10" x14ac:dyDescent="0.25">
      <c r="A1118" s="30"/>
      <c r="B1118" s="30"/>
      <c r="C1118" s="30"/>
      <c r="D1118" s="30"/>
      <c r="E1118" s="30"/>
      <c r="F1118" s="30"/>
      <c r="G1118" s="30"/>
      <c r="H1118" s="30"/>
      <c r="I1118" s="30"/>
      <c r="J1118" s="30"/>
    </row>
    <row r="1119" spans="1:10" x14ac:dyDescent="0.25">
      <c r="A1119" s="30"/>
      <c r="B1119" s="30"/>
      <c r="C1119" s="30"/>
      <c r="D1119" s="30"/>
      <c r="E1119" s="30"/>
      <c r="F1119" s="30"/>
      <c r="G1119" s="30"/>
      <c r="H1119" s="30"/>
      <c r="I1119" s="30"/>
      <c r="J1119" s="30"/>
    </row>
    <row r="1120" spans="1:10" x14ac:dyDescent="0.25">
      <c r="A1120" s="30"/>
      <c r="B1120" s="30"/>
      <c r="C1120" s="30"/>
      <c r="D1120" s="30"/>
      <c r="E1120" s="30"/>
      <c r="F1120" s="30"/>
      <c r="G1120" s="30"/>
      <c r="H1120" s="30"/>
      <c r="I1120" s="30"/>
      <c r="J1120" s="30"/>
    </row>
    <row r="1121" spans="1:10" x14ac:dyDescent="0.25">
      <c r="A1121" s="30"/>
      <c r="B1121" s="30"/>
      <c r="C1121" s="30"/>
      <c r="D1121" s="30"/>
      <c r="E1121" s="30"/>
      <c r="F1121" s="30"/>
      <c r="G1121" s="30"/>
      <c r="H1121" s="30"/>
      <c r="I1121" s="30"/>
      <c r="J1121" s="30"/>
    </row>
    <row r="1122" spans="1:10" x14ac:dyDescent="0.25">
      <c r="A1122" s="30"/>
      <c r="B1122" s="30"/>
      <c r="C1122" s="30"/>
      <c r="D1122" s="30"/>
      <c r="E1122" s="30"/>
      <c r="F1122" s="30"/>
      <c r="G1122" s="30"/>
      <c r="H1122" s="30"/>
      <c r="I1122" s="30"/>
      <c r="J1122" s="30"/>
    </row>
    <row r="1123" spans="1:10" x14ac:dyDescent="0.25">
      <c r="A1123" s="30"/>
      <c r="B1123" s="30"/>
      <c r="C1123" s="30"/>
      <c r="D1123" s="30"/>
      <c r="E1123" s="30"/>
      <c r="F1123" s="30"/>
      <c r="G1123" s="30"/>
      <c r="H1123" s="30"/>
      <c r="I1123" s="30"/>
      <c r="J1123" s="30"/>
    </row>
    <row r="1124" spans="1:10" x14ac:dyDescent="0.25">
      <c r="A1124" s="30"/>
      <c r="B1124" s="30"/>
      <c r="C1124" s="30"/>
      <c r="D1124" s="30"/>
      <c r="E1124" s="30"/>
      <c r="F1124" s="30"/>
      <c r="G1124" s="30"/>
      <c r="H1124" s="30"/>
      <c r="I1124" s="30"/>
      <c r="J1124" s="30"/>
    </row>
    <row r="1125" spans="1:10" x14ac:dyDescent="0.25">
      <c r="A1125" s="30"/>
      <c r="B1125" s="30"/>
      <c r="C1125" s="30"/>
      <c r="D1125" s="30"/>
      <c r="E1125" s="30"/>
      <c r="F1125" s="30"/>
      <c r="G1125" s="30"/>
      <c r="H1125" s="30"/>
      <c r="I1125" s="30"/>
      <c r="J1125" s="30"/>
    </row>
    <row r="1126" spans="1:10" x14ac:dyDescent="0.25">
      <c r="A1126" s="30"/>
      <c r="B1126" s="30"/>
      <c r="C1126" s="30"/>
      <c r="D1126" s="30"/>
      <c r="E1126" s="30"/>
      <c r="F1126" s="30"/>
      <c r="G1126" s="30"/>
      <c r="H1126" s="30"/>
      <c r="I1126" s="30"/>
      <c r="J1126" s="30"/>
    </row>
    <row r="1127" spans="1:10" x14ac:dyDescent="0.25">
      <c r="A1127" s="30"/>
      <c r="B1127" s="30"/>
      <c r="C1127" s="30"/>
      <c r="D1127" s="30"/>
      <c r="E1127" s="30"/>
      <c r="F1127" s="30"/>
      <c r="G1127" s="30"/>
      <c r="H1127" s="30"/>
      <c r="I1127" s="30"/>
      <c r="J1127" s="30"/>
    </row>
    <row r="1128" spans="1:10" x14ac:dyDescent="0.25">
      <c r="A1128" s="30"/>
      <c r="B1128" s="30"/>
      <c r="C1128" s="30"/>
      <c r="D1128" s="30"/>
      <c r="E1128" s="30"/>
      <c r="F1128" s="30"/>
      <c r="G1128" s="30"/>
      <c r="H1128" s="30"/>
      <c r="I1128" s="30"/>
      <c r="J1128" s="30"/>
    </row>
    <row r="1129" spans="1:10" x14ac:dyDescent="0.25">
      <c r="A1129" s="30"/>
      <c r="B1129" s="30"/>
      <c r="C1129" s="30"/>
      <c r="D1129" s="30"/>
      <c r="E1129" s="30"/>
      <c r="F1129" s="30"/>
      <c r="G1129" s="30"/>
      <c r="H1129" s="30"/>
      <c r="I1129" s="30"/>
      <c r="J1129" s="30"/>
    </row>
    <row r="1130" spans="1:10" x14ac:dyDescent="0.25">
      <c r="A1130" s="30"/>
      <c r="B1130" s="30"/>
      <c r="C1130" s="30"/>
      <c r="D1130" s="30"/>
      <c r="E1130" s="30"/>
      <c r="F1130" s="30"/>
      <c r="G1130" s="30"/>
      <c r="H1130" s="30"/>
      <c r="I1130" s="30"/>
      <c r="J1130" s="30"/>
    </row>
    <row r="1131" spans="1:10" x14ac:dyDescent="0.25">
      <c r="A1131" s="30"/>
      <c r="B1131" s="30"/>
      <c r="C1131" s="30"/>
      <c r="D1131" s="30"/>
      <c r="E1131" s="30"/>
      <c r="F1131" s="30"/>
      <c r="G1131" s="30"/>
      <c r="H1131" s="30"/>
      <c r="I1131" s="30"/>
      <c r="J1131" s="30"/>
    </row>
    <row r="1132" spans="1:10" x14ac:dyDescent="0.25">
      <c r="A1132" s="30"/>
      <c r="B1132" s="30"/>
      <c r="C1132" s="30"/>
      <c r="D1132" s="30"/>
      <c r="E1132" s="30"/>
      <c r="F1132" s="30"/>
      <c r="G1132" s="30"/>
      <c r="H1132" s="30"/>
      <c r="I1132" s="30"/>
      <c r="J1132" s="30"/>
    </row>
    <row r="1133" spans="1:10" x14ac:dyDescent="0.25">
      <c r="A1133" s="30"/>
      <c r="B1133" s="30"/>
      <c r="C1133" s="30"/>
      <c r="D1133" s="30"/>
      <c r="E1133" s="30"/>
      <c r="F1133" s="30"/>
      <c r="G1133" s="30"/>
      <c r="H1133" s="30"/>
      <c r="I1133" s="30"/>
      <c r="J1133" s="30"/>
    </row>
    <row r="1134" spans="1:10" x14ac:dyDescent="0.25">
      <c r="A1134" s="30"/>
      <c r="B1134" s="30"/>
      <c r="C1134" s="30"/>
      <c r="D1134" s="30"/>
      <c r="E1134" s="30"/>
      <c r="F1134" s="30"/>
      <c r="G1134" s="30"/>
      <c r="H1134" s="30"/>
      <c r="I1134" s="30"/>
      <c r="J1134" s="30"/>
    </row>
    <row r="1135" spans="1:10" x14ac:dyDescent="0.25">
      <c r="A1135" s="30"/>
      <c r="B1135" s="30"/>
      <c r="C1135" s="30"/>
      <c r="D1135" s="30"/>
      <c r="E1135" s="30"/>
      <c r="F1135" s="30"/>
      <c r="G1135" s="30"/>
      <c r="H1135" s="30"/>
      <c r="I1135" s="30"/>
      <c r="J1135" s="30"/>
    </row>
    <row r="1136" spans="1:10" x14ac:dyDescent="0.25">
      <c r="A1136" s="30"/>
      <c r="B1136" s="30"/>
      <c r="C1136" s="30"/>
      <c r="D1136" s="30"/>
      <c r="E1136" s="30"/>
      <c r="F1136" s="30"/>
      <c r="G1136" s="30"/>
      <c r="H1136" s="30"/>
      <c r="I1136" s="30"/>
      <c r="J1136" s="30"/>
    </row>
    <row r="1137" spans="1:10" x14ac:dyDescent="0.25">
      <c r="A1137" s="30"/>
      <c r="B1137" s="30"/>
      <c r="C1137" s="30"/>
      <c r="D1137" s="30"/>
      <c r="E1137" s="30"/>
      <c r="F1137" s="30"/>
      <c r="G1137" s="30"/>
      <c r="H1137" s="30"/>
      <c r="I1137" s="30"/>
      <c r="J1137" s="30"/>
    </row>
    <row r="1138" spans="1:10" x14ac:dyDescent="0.25">
      <c r="A1138" s="30"/>
      <c r="B1138" s="30"/>
      <c r="C1138" s="30"/>
      <c r="D1138" s="30"/>
      <c r="E1138" s="30"/>
      <c r="F1138" s="30"/>
      <c r="G1138" s="30"/>
      <c r="H1138" s="30"/>
      <c r="I1138" s="30"/>
      <c r="J1138" s="30"/>
    </row>
    <row r="1139" spans="1:10" x14ac:dyDescent="0.25">
      <c r="A1139" s="30"/>
      <c r="B1139" s="30"/>
      <c r="C1139" s="30"/>
      <c r="D1139" s="30"/>
      <c r="E1139" s="30"/>
      <c r="F1139" s="30"/>
      <c r="G1139" s="30"/>
      <c r="H1139" s="30"/>
      <c r="I1139" s="30"/>
      <c r="J1139" s="30"/>
    </row>
    <row r="1140" spans="1:10" x14ac:dyDescent="0.25">
      <c r="A1140" s="30"/>
      <c r="B1140" s="30"/>
      <c r="C1140" s="30"/>
      <c r="D1140" s="30"/>
      <c r="E1140" s="30"/>
      <c r="F1140" s="30"/>
      <c r="G1140" s="30"/>
      <c r="H1140" s="30"/>
      <c r="I1140" s="30"/>
      <c r="J1140" s="30"/>
    </row>
    <row r="1141" spans="1:10" x14ac:dyDescent="0.25">
      <c r="A1141" s="30"/>
      <c r="B1141" s="30"/>
      <c r="C1141" s="30"/>
      <c r="D1141" s="30"/>
      <c r="E1141" s="30"/>
      <c r="F1141" s="30"/>
      <c r="G1141" s="30"/>
      <c r="H1141" s="30"/>
      <c r="I1141" s="30"/>
      <c r="J1141" s="30"/>
    </row>
    <row r="1142" spans="1:10" x14ac:dyDescent="0.25">
      <c r="A1142" s="30"/>
      <c r="B1142" s="30"/>
      <c r="C1142" s="30"/>
      <c r="D1142" s="30"/>
      <c r="E1142" s="30"/>
      <c r="F1142" s="30"/>
      <c r="G1142" s="30"/>
      <c r="H1142" s="30"/>
      <c r="I1142" s="30"/>
      <c r="J1142" s="30"/>
    </row>
    <row r="1143" spans="1:10" x14ac:dyDescent="0.25">
      <c r="A1143" s="30"/>
      <c r="B1143" s="30"/>
      <c r="C1143" s="30"/>
      <c r="D1143" s="30"/>
      <c r="E1143" s="30"/>
      <c r="F1143" s="30"/>
      <c r="G1143" s="30"/>
      <c r="H1143" s="30"/>
      <c r="I1143" s="30"/>
      <c r="J1143" s="30"/>
    </row>
    <row r="1144" spans="1:10" x14ac:dyDescent="0.25">
      <c r="A1144" s="30"/>
      <c r="B1144" s="30"/>
      <c r="C1144" s="30"/>
      <c r="D1144" s="30"/>
      <c r="E1144" s="30"/>
      <c r="F1144" s="30"/>
      <c r="G1144" s="30"/>
      <c r="H1144" s="30"/>
      <c r="I1144" s="30"/>
      <c r="J1144" s="30"/>
    </row>
    <row r="1145" spans="1:10" x14ac:dyDescent="0.25">
      <c r="A1145" s="30"/>
      <c r="B1145" s="30"/>
      <c r="C1145" s="30"/>
      <c r="D1145" s="30"/>
      <c r="E1145" s="30"/>
      <c r="F1145" s="30"/>
      <c r="G1145" s="30"/>
      <c r="H1145" s="30"/>
      <c r="I1145" s="30"/>
      <c r="J1145" s="30"/>
    </row>
    <row r="1146" spans="1:10" x14ac:dyDescent="0.25">
      <c r="A1146" s="30"/>
      <c r="B1146" s="30"/>
      <c r="C1146" s="30"/>
      <c r="D1146" s="30"/>
      <c r="E1146" s="30"/>
      <c r="F1146" s="30"/>
      <c r="G1146" s="30"/>
      <c r="H1146" s="30"/>
      <c r="I1146" s="30"/>
      <c r="J1146" s="30"/>
    </row>
    <row r="1147" spans="1:10" x14ac:dyDescent="0.25">
      <c r="A1147" s="30"/>
      <c r="B1147" s="30"/>
      <c r="C1147" s="30"/>
      <c r="D1147" s="30"/>
      <c r="E1147" s="30"/>
      <c r="F1147" s="30"/>
      <c r="G1147" s="30"/>
      <c r="H1147" s="30"/>
      <c r="I1147" s="30"/>
      <c r="J1147" s="30"/>
    </row>
    <row r="1148" spans="1:10" x14ac:dyDescent="0.25">
      <c r="A1148" s="30"/>
      <c r="B1148" s="30"/>
      <c r="C1148" s="30"/>
      <c r="D1148" s="30"/>
      <c r="E1148" s="30"/>
      <c r="F1148" s="30"/>
      <c r="G1148" s="30"/>
      <c r="H1148" s="30"/>
      <c r="I1148" s="30"/>
      <c r="J1148" s="30"/>
    </row>
    <row r="1149" spans="1:10" x14ac:dyDescent="0.25">
      <c r="A1149" s="30"/>
      <c r="B1149" s="30"/>
      <c r="C1149" s="30"/>
      <c r="D1149" s="30"/>
      <c r="E1149" s="30"/>
      <c r="F1149" s="30"/>
      <c r="G1149" s="30"/>
      <c r="H1149" s="30"/>
      <c r="I1149" s="30"/>
      <c r="J1149" s="30"/>
    </row>
    <row r="1150" spans="1:10" x14ac:dyDescent="0.25">
      <c r="A1150" s="30"/>
      <c r="B1150" s="30"/>
      <c r="C1150" s="30"/>
      <c r="D1150" s="30"/>
      <c r="E1150" s="30"/>
      <c r="F1150" s="30"/>
      <c r="G1150" s="30"/>
      <c r="H1150" s="30"/>
      <c r="I1150" s="30"/>
      <c r="J1150" s="30"/>
    </row>
    <row r="1151" spans="1:10" x14ac:dyDescent="0.25">
      <c r="A1151" s="30"/>
      <c r="B1151" s="30"/>
      <c r="C1151" s="30"/>
      <c r="D1151" s="30"/>
      <c r="E1151" s="30"/>
      <c r="F1151" s="30"/>
      <c r="G1151" s="30"/>
      <c r="H1151" s="30"/>
      <c r="I1151" s="30"/>
      <c r="J1151" s="30"/>
    </row>
    <row r="1152" spans="1:10" x14ac:dyDescent="0.25">
      <c r="A1152" s="30"/>
      <c r="B1152" s="30"/>
      <c r="C1152" s="30"/>
      <c r="D1152" s="30"/>
      <c r="E1152" s="30"/>
      <c r="F1152" s="30"/>
      <c r="G1152" s="30"/>
      <c r="H1152" s="30"/>
      <c r="I1152" s="30"/>
      <c r="J1152" s="30"/>
    </row>
    <row r="1153" spans="1:10" x14ac:dyDescent="0.25">
      <c r="A1153" s="30"/>
      <c r="B1153" s="30"/>
      <c r="C1153" s="30"/>
      <c r="D1153" s="30"/>
      <c r="E1153" s="30"/>
      <c r="F1153" s="30"/>
      <c r="G1153" s="30"/>
      <c r="H1153" s="30"/>
      <c r="I1153" s="30"/>
      <c r="J1153" s="30"/>
    </row>
    <row r="1154" spans="1:10" x14ac:dyDescent="0.25">
      <c r="A1154" s="30"/>
      <c r="B1154" s="30"/>
      <c r="C1154" s="30"/>
      <c r="D1154" s="30"/>
      <c r="E1154" s="30"/>
      <c r="F1154" s="30"/>
      <c r="G1154" s="30"/>
      <c r="H1154" s="30"/>
      <c r="I1154" s="30"/>
      <c r="J1154" s="30"/>
    </row>
    <row r="1155" spans="1:10" x14ac:dyDescent="0.25">
      <c r="A1155" s="30"/>
      <c r="B1155" s="30"/>
      <c r="C1155" s="30"/>
      <c r="D1155" s="30"/>
      <c r="E1155" s="30"/>
      <c r="F1155" s="30"/>
      <c r="G1155" s="30"/>
      <c r="H1155" s="30"/>
      <c r="I1155" s="30"/>
      <c r="J1155" s="30"/>
    </row>
    <row r="1156" spans="1:10" x14ac:dyDescent="0.25">
      <c r="A1156" s="30"/>
      <c r="B1156" s="30"/>
      <c r="C1156" s="30"/>
      <c r="D1156" s="30"/>
      <c r="E1156" s="30"/>
      <c r="F1156" s="30"/>
      <c r="G1156" s="30"/>
      <c r="H1156" s="30"/>
      <c r="I1156" s="30"/>
      <c r="J1156" s="30"/>
    </row>
    <row r="1157" spans="1:10" x14ac:dyDescent="0.25">
      <c r="A1157" s="30"/>
      <c r="B1157" s="30"/>
      <c r="C1157" s="30"/>
      <c r="D1157" s="30"/>
      <c r="E1157" s="30"/>
      <c r="F1157" s="30"/>
      <c r="G1157" s="30"/>
      <c r="H1157" s="30"/>
      <c r="I1157" s="30"/>
      <c r="J1157" s="30"/>
    </row>
    <row r="1158" spans="1:10" x14ac:dyDescent="0.25">
      <c r="A1158" s="30"/>
      <c r="B1158" s="30"/>
      <c r="C1158" s="30"/>
      <c r="D1158" s="30"/>
      <c r="E1158" s="30"/>
      <c r="F1158" s="30"/>
      <c r="G1158" s="30"/>
      <c r="H1158" s="30"/>
      <c r="I1158" s="30"/>
      <c r="J1158" s="30"/>
    </row>
    <row r="1159" spans="1:10" x14ac:dyDescent="0.25">
      <c r="A1159" s="30"/>
      <c r="B1159" s="30"/>
      <c r="C1159" s="30"/>
      <c r="D1159" s="30"/>
      <c r="E1159" s="30"/>
      <c r="F1159" s="30"/>
      <c r="G1159" s="30"/>
      <c r="H1159" s="30"/>
      <c r="I1159" s="30"/>
      <c r="J1159" s="30"/>
    </row>
    <row r="1160" spans="1:10" x14ac:dyDescent="0.25">
      <c r="A1160" s="30"/>
      <c r="B1160" s="30"/>
      <c r="C1160" s="30"/>
      <c r="D1160" s="30"/>
      <c r="E1160" s="30"/>
      <c r="F1160" s="30"/>
      <c r="G1160" s="30"/>
      <c r="H1160" s="30"/>
      <c r="I1160" s="30"/>
      <c r="J1160" s="30"/>
    </row>
    <row r="1161" spans="1:10" x14ac:dyDescent="0.25">
      <c r="A1161" s="30"/>
      <c r="B1161" s="30"/>
      <c r="C1161" s="30"/>
      <c r="D1161" s="30"/>
      <c r="E1161" s="30"/>
      <c r="F1161" s="30"/>
      <c r="G1161" s="30"/>
      <c r="H1161" s="30"/>
      <c r="I1161" s="30"/>
      <c r="J1161" s="30"/>
    </row>
    <row r="1162" spans="1:10" x14ac:dyDescent="0.25">
      <c r="A1162" s="30"/>
      <c r="B1162" s="30"/>
      <c r="C1162" s="30"/>
      <c r="D1162" s="30"/>
      <c r="E1162" s="30"/>
      <c r="F1162" s="30"/>
      <c r="G1162" s="30"/>
      <c r="H1162" s="30"/>
      <c r="I1162" s="30"/>
      <c r="J1162" s="30"/>
    </row>
    <row r="1163" spans="1:10" x14ac:dyDescent="0.25">
      <c r="A1163" s="30"/>
      <c r="B1163" s="30"/>
      <c r="C1163" s="30"/>
      <c r="D1163" s="30"/>
      <c r="E1163" s="30"/>
      <c r="F1163" s="30"/>
      <c r="G1163" s="30"/>
      <c r="H1163" s="30"/>
      <c r="I1163" s="30"/>
      <c r="J1163" s="30"/>
    </row>
    <row r="1164" spans="1:10" x14ac:dyDescent="0.25">
      <c r="A1164" s="30"/>
      <c r="B1164" s="30"/>
      <c r="C1164" s="30"/>
      <c r="D1164" s="30"/>
      <c r="E1164" s="30"/>
      <c r="F1164" s="30"/>
      <c r="G1164" s="30"/>
      <c r="H1164" s="30"/>
      <c r="I1164" s="30"/>
      <c r="J1164" s="30"/>
    </row>
    <row r="1165" spans="1:10" x14ac:dyDescent="0.25">
      <c r="A1165" s="30"/>
      <c r="B1165" s="30"/>
      <c r="C1165" s="30"/>
      <c r="D1165" s="30"/>
      <c r="E1165" s="30"/>
      <c r="F1165" s="30"/>
      <c r="G1165" s="30"/>
      <c r="H1165" s="30"/>
      <c r="I1165" s="30"/>
      <c r="J1165" s="30"/>
    </row>
    <row r="1166" spans="1:10" x14ac:dyDescent="0.25">
      <c r="A1166" s="30"/>
      <c r="B1166" s="30"/>
      <c r="C1166" s="30"/>
      <c r="D1166" s="30"/>
      <c r="E1166" s="30"/>
      <c r="F1166" s="30"/>
      <c r="G1166" s="30"/>
      <c r="H1166" s="30"/>
      <c r="I1166" s="30"/>
      <c r="J1166" s="30"/>
    </row>
    <row r="1167" spans="1:10" x14ac:dyDescent="0.25">
      <c r="A1167" s="30"/>
      <c r="B1167" s="30"/>
      <c r="C1167" s="30"/>
      <c r="D1167" s="30"/>
      <c r="E1167" s="30"/>
      <c r="F1167" s="30"/>
      <c r="G1167" s="30"/>
      <c r="H1167" s="30"/>
      <c r="I1167" s="30"/>
      <c r="J1167" s="30"/>
    </row>
    <row r="1168" spans="1:10" x14ac:dyDescent="0.25">
      <c r="A1168" s="30"/>
      <c r="B1168" s="30"/>
      <c r="C1168" s="30"/>
      <c r="D1168" s="30"/>
      <c r="E1168" s="30"/>
      <c r="F1168" s="30"/>
      <c r="G1168" s="30"/>
      <c r="H1168" s="30"/>
      <c r="I1168" s="30"/>
      <c r="J1168" s="30"/>
    </row>
    <row r="1169" spans="1:10" x14ac:dyDescent="0.25">
      <c r="A1169" s="30"/>
      <c r="B1169" s="30"/>
      <c r="C1169" s="30"/>
      <c r="D1169" s="30"/>
      <c r="E1169" s="30"/>
      <c r="F1169" s="30"/>
      <c r="G1169" s="30"/>
      <c r="H1169" s="30"/>
      <c r="I1169" s="30"/>
      <c r="J1169" s="30"/>
    </row>
    <row r="1170" spans="1:10" x14ac:dyDescent="0.25">
      <c r="A1170" s="30"/>
      <c r="B1170" s="30"/>
      <c r="C1170" s="30"/>
      <c r="D1170" s="30"/>
      <c r="E1170" s="30"/>
      <c r="F1170" s="30"/>
      <c r="G1170" s="30"/>
      <c r="H1170" s="30"/>
      <c r="I1170" s="30"/>
      <c r="J1170" s="30"/>
    </row>
    <row r="1171" spans="1:10" x14ac:dyDescent="0.25">
      <c r="A1171" s="30"/>
      <c r="B1171" s="30"/>
      <c r="C1171" s="30"/>
      <c r="D1171" s="30"/>
      <c r="E1171" s="30"/>
      <c r="F1171" s="30"/>
      <c r="G1171" s="30"/>
      <c r="H1171" s="30"/>
      <c r="I1171" s="30"/>
      <c r="J1171" s="30"/>
    </row>
    <row r="1172" spans="1:10" x14ac:dyDescent="0.25">
      <c r="A1172" s="30"/>
      <c r="B1172" s="30"/>
      <c r="C1172" s="30"/>
      <c r="D1172" s="30"/>
      <c r="E1172" s="30"/>
      <c r="F1172" s="30"/>
      <c r="G1172" s="30"/>
      <c r="H1172" s="30"/>
      <c r="I1172" s="30"/>
      <c r="J1172" s="30"/>
    </row>
    <row r="1173" spans="1:10" x14ac:dyDescent="0.25">
      <c r="A1173" s="30"/>
      <c r="B1173" s="30"/>
      <c r="C1173" s="30"/>
      <c r="D1173" s="30"/>
      <c r="E1173" s="30"/>
      <c r="F1173" s="30"/>
      <c r="G1173" s="30"/>
      <c r="H1173" s="30"/>
      <c r="I1173" s="30"/>
      <c r="J1173" s="30"/>
    </row>
    <row r="1174" spans="1:10" x14ac:dyDescent="0.25">
      <c r="A1174" s="30"/>
      <c r="B1174" s="30"/>
      <c r="C1174" s="30"/>
      <c r="D1174" s="30"/>
      <c r="E1174" s="30"/>
      <c r="F1174" s="30"/>
      <c r="G1174" s="30"/>
      <c r="H1174" s="30"/>
      <c r="I1174" s="30"/>
      <c r="J1174" s="30"/>
    </row>
    <row r="1175" spans="1:10" x14ac:dyDescent="0.25">
      <c r="A1175" s="30"/>
      <c r="B1175" s="30"/>
      <c r="C1175" s="30"/>
      <c r="D1175" s="30"/>
      <c r="E1175" s="30"/>
      <c r="F1175" s="30"/>
      <c r="G1175" s="30"/>
      <c r="H1175" s="30"/>
      <c r="I1175" s="30"/>
      <c r="J1175" s="30"/>
    </row>
    <row r="1176" spans="1:10" x14ac:dyDescent="0.25">
      <c r="A1176" s="30"/>
      <c r="B1176" s="30"/>
      <c r="C1176" s="30"/>
      <c r="D1176" s="30"/>
      <c r="E1176" s="30"/>
      <c r="F1176" s="30"/>
      <c r="G1176" s="30"/>
      <c r="H1176" s="30"/>
      <c r="I1176" s="30"/>
      <c r="J1176" s="30"/>
    </row>
    <row r="1177" spans="1:10" x14ac:dyDescent="0.25">
      <c r="A1177" s="30"/>
      <c r="B1177" s="30"/>
      <c r="C1177" s="30"/>
      <c r="D1177" s="30"/>
      <c r="E1177" s="30"/>
      <c r="F1177" s="30"/>
      <c r="G1177" s="30"/>
      <c r="H1177" s="30"/>
      <c r="I1177" s="30"/>
      <c r="J1177" s="30"/>
    </row>
    <row r="1178" spans="1:10" x14ac:dyDescent="0.25">
      <c r="A1178" s="30"/>
      <c r="B1178" s="30"/>
      <c r="C1178" s="30"/>
      <c r="D1178" s="30"/>
      <c r="E1178" s="30"/>
      <c r="F1178" s="30"/>
      <c r="G1178" s="30"/>
      <c r="H1178" s="30"/>
      <c r="I1178" s="30"/>
      <c r="J1178" s="30"/>
    </row>
    <row r="1179" spans="1:10" x14ac:dyDescent="0.25">
      <c r="A1179" s="30"/>
      <c r="B1179" s="30"/>
      <c r="C1179" s="30"/>
      <c r="D1179" s="30"/>
      <c r="E1179" s="30"/>
      <c r="F1179" s="30"/>
      <c r="G1179" s="30"/>
      <c r="H1179" s="30"/>
      <c r="I1179" s="30"/>
      <c r="J1179" s="30"/>
    </row>
    <row r="1180" spans="1:10" x14ac:dyDescent="0.25">
      <c r="A1180" s="30"/>
      <c r="B1180" s="30"/>
      <c r="C1180" s="30"/>
      <c r="D1180" s="30"/>
      <c r="E1180" s="30"/>
      <c r="F1180" s="30"/>
      <c r="G1180" s="30"/>
      <c r="H1180" s="30"/>
      <c r="I1180" s="30"/>
      <c r="J1180" s="30"/>
    </row>
    <row r="1181" spans="1:10" x14ac:dyDescent="0.25">
      <c r="A1181" s="30"/>
      <c r="B1181" s="30"/>
      <c r="C1181" s="30"/>
      <c r="D1181" s="30"/>
      <c r="E1181" s="30"/>
      <c r="F1181" s="30"/>
      <c r="G1181" s="30"/>
      <c r="H1181" s="30"/>
      <c r="I1181" s="30"/>
      <c r="J1181" s="30"/>
    </row>
    <row r="1182" spans="1:10" x14ac:dyDescent="0.25">
      <c r="A1182" s="30"/>
      <c r="B1182" s="30"/>
      <c r="C1182" s="30"/>
      <c r="D1182" s="30"/>
      <c r="E1182" s="30"/>
      <c r="F1182" s="30"/>
      <c r="G1182" s="30"/>
      <c r="H1182" s="30"/>
      <c r="I1182" s="30"/>
      <c r="J1182" s="30"/>
    </row>
    <row r="1183" spans="1:10" x14ac:dyDescent="0.25">
      <c r="A1183" s="30"/>
      <c r="B1183" s="30"/>
      <c r="C1183" s="30"/>
      <c r="D1183" s="30"/>
      <c r="E1183" s="30"/>
      <c r="F1183" s="30"/>
      <c r="G1183" s="30"/>
      <c r="H1183" s="30"/>
      <c r="I1183" s="30"/>
      <c r="J1183" s="30"/>
    </row>
    <row r="1184" spans="1:10" x14ac:dyDescent="0.25">
      <c r="A1184" s="30"/>
      <c r="B1184" s="30"/>
      <c r="C1184" s="30"/>
      <c r="D1184" s="30"/>
      <c r="E1184" s="30"/>
      <c r="F1184" s="30"/>
      <c r="G1184" s="30"/>
      <c r="H1184" s="30"/>
      <c r="I1184" s="30"/>
      <c r="J1184" s="30"/>
    </row>
    <row r="1185" spans="1:10" x14ac:dyDescent="0.25">
      <c r="A1185" s="30"/>
      <c r="B1185" s="30"/>
      <c r="C1185" s="30"/>
      <c r="D1185" s="30"/>
      <c r="E1185" s="30"/>
      <c r="F1185" s="30"/>
      <c r="G1185" s="30"/>
      <c r="H1185" s="30"/>
      <c r="I1185" s="30"/>
      <c r="J1185" s="30"/>
    </row>
    <row r="1186" spans="1:10" x14ac:dyDescent="0.25">
      <c r="A1186" s="30"/>
      <c r="B1186" s="30"/>
      <c r="C1186" s="30"/>
      <c r="D1186" s="30"/>
      <c r="E1186" s="30"/>
      <c r="F1186" s="30"/>
      <c r="G1186" s="30"/>
      <c r="H1186" s="30"/>
      <c r="I1186" s="30"/>
      <c r="J1186" s="30"/>
    </row>
    <row r="1187" spans="1:10" x14ac:dyDescent="0.25">
      <c r="A1187" s="30"/>
      <c r="B1187" s="30"/>
      <c r="C1187" s="30"/>
      <c r="D1187" s="30"/>
      <c r="E1187" s="30"/>
      <c r="F1187" s="30"/>
      <c r="G1187" s="30"/>
      <c r="H1187" s="30"/>
      <c r="I1187" s="30"/>
      <c r="J1187" s="30"/>
    </row>
    <row r="1188" spans="1:10" x14ac:dyDescent="0.25">
      <c r="A1188" s="30"/>
      <c r="B1188" s="30"/>
      <c r="C1188" s="30"/>
      <c r="D1188" s="30"/>
      <c r="E1188" s="30"/>
      <c r="F1188" s="30"/>
      <c r="G1188" s="30"/>
      <c r="H1188" s="30"/>
      <c r="I1188" s="30"/>
      <c r="J1188" s="30"/>
    </row>
    <row r="1189" spans="1:10" x14ac:dyDescent="0.25">
      <c r="A1189" s="30"/>
      <c r="B1189" s="30"/>
      <c r="C1189" s="30"/>
      <c r="D1189" s="30"/>
      <c r="E1189" s="30"/>
      <c r="F1189" s="30"/>
      <c r="G1189" s="30"/>
      <c r="H1189" s="30"/>
      <c r="I1189" s="30"/>
      <c r="J1189" s="30"/>
    </row>
    <row r="1190" spans="1:10" x14ac:dyDescent="0.25">
      <c r="A1190" s="30"/>
      <c r="B1190" s="30"/>
      <c r="C1190" s="30"/>
      <c r="D1190" s="30"/>
      <c r="E1190" s="30"/>
      <c r="F1190" s="30"/>
      <c r="G1190" s="30"/>
      <c r="H1190" s="30"/>
      <c r="I1190" s="30"/>
      <c r="J1190" s="30"/>
    </row>
    <row r="1191" spans="1:10" x14ac:dyDescent="0.25">
      <c r="A1191" s="30"/>
      <c r="B1191" s="30"/>
      <c r="C1191" s="30"/>
      <c r="D1191" s="30"/>
      <c r="E1191" s="30"/>
      <c r="F1191" s="30"/>
      <c r="G1191" s="30"/>
      <c r="H1191" s="30"/>
      <c r="I1191" s="30"/>
      <c r="J1191" s="30"/>
    </row>
    <row r="1192" spans="1:10" x14ac:dyDescent="0.25">
      <c r="A1192" s="30"/>
      <c r="B1192" s="30"/>
      <c r="C1192" s="30"/>
      <c r="D1192" s="30"/>
      <c r="E1192" s="30"/>
      <c r="F1192" s="30"/>
      <c r="G1192" s="30"/>
      <c r="H1192" s="30"/>
      <c r="I1192" s="30"/>
      <c r="J1192" s="30"/>
    </row>
    <row r="1193" spans="1:10" x14ac:dyDescent="0.25">
      <c r="A1193" s="30"/>
      <c r="B1193" s="30"/>
      <c r="C1193" s="30"/>
      <c r="D1193" s="30"/>
      <c r="E1193" s="30"/>
      <c r="F1193" s="30"/>
      <c r="G1193" s="30"/>
      <c r="H1193" s="30"/>
      <c r="I1193" s="30"/>
      <c r="J1193" s="30"/>
    </row>
    <row r="1194" spans="1:10" x14ac:dyDescent="0.25">
      <c r="A1194" s="30"/>
      <c r="B1194" s="30"/>
      <c r="C1194" s="30"/>
      <c r="D1194" s="30"/>
      <c r="E1194" s="30"/>
      <c r="F1194" s="30"/>
      <c r="G1194" s="30"/>
      <c r="H1194" s="30"/>
      <c r="I1194" s="30"/>
      <c r="J1194" s="30"/>
    </row>
    <row r="1195" spans="1:10" x14ac:dyDescent="0.25">
      <c r="A1195" s="30"/>
      <c r="B1195" s="30"/>
      <c r="C1195" s="30"/>
      <c r="D1195" s="30"/>
      <c r="E1195" s="30"/>
      <c r="F1195" s="30"/>
      <c r="G1195" s="30"/>
      <c r="H1195" s="30"/>
      <c r="I1195" s="30"/>
      <c r="J1195" s="30"/>
    </row>
    <row r="1196" spans="1:10" x14ac:dyDescent="0.25">
      <c r="A1196" s="30"/>
      <c r="B1196" s="30"/>
      <c r="C1196" s="30"/>
      <c r="D1196" s="30"/>
      <c r="E1196" s="30"/>
      <c r="F1196" s="30"/>
      <c r="G1196" s="30"/>
      <c r="H1196" s="30"/>
      <c r="I1196" s="30"/>
      <c r="J1196" s="30"/>
    </row>
    <row r="1197" spans="1:10" x14ac:dyDescent="0.25">
      <c r="A1197" s="30"/>
      <c r="B1197" s="30"/>
      <c r="C1197" s="30"/>
      <c r="D1197" s="30"/>
      <c r="E1197" s="30"/>
      <c r="F1197" s="30"/>
      <c r="G1197" s="30"/>
      <c r="H1197" s="30"/>
      <c r="I1197" s="30"/>
      <c r="J1197" s="30"/>
    </row>
    <row r="1198" spans="1:10" x14ac:dyDescent="0.25">
      <c r="A1198" s="30"/>
      <c r="B1198" s="30"/>
      <c r="C1198" s="30"/>
      <c r="D1198" s="30"/>
      <c r="E1198" s="30"/>
      <c r="F1198" s="30"/>
      <c r="G1198" s="30"/>
      <c r="H1198" s="30"/>
      <c r="I1198" s="30"/>
      <c r="J1198" s="30"/>
    </row>
    <row r="1199" spans="1:10" x14ac:dyDescent="0.25">
      <c r="A1199" s="30"/>
      <c r="B1199" s="30"/>
      <c r="C1199" s="30"/>
      <c r="D1199" s="30"/>
      <c r="E1199" s="30"/>
      <c r="F1199" s="30"/>
      <c r="G1199" s="30"/>
      <c r="H1199" s="30"/>
      <c r="I1199" s="30"/>
      <c r="J1199" s="30"/>
    </row>
    <row r="1200" spans="1:10" x14ac:dyDescent="0.25">
      <c r="A1200" s="30"/>
      <c r="B1200" s="30"/>
      <c r="C1200" s="30"/>
      <c r="D1200" s="30"/>
      <c r="E1200" s="30"/>
      <c r="F1200" s="30"/>
      <c r="G1200" s="30"/>
      <c r="H1200" s="30"/>
      <c r="I1200" s="30"/>
      <c r="J1200" s="30"/>
    </row>
    <row r="1201" spans="1:10" x14ac:dyDescent="0.25">
      <c r="A1201" s="30"/>
      <c r="B1201" s="30"/>
      <c r="C1201" s="30"/>
      <c r="D1201" s="30"/>
      <c r="E1201" s="30"/>
      <c r="F1201" s="30"/>
      <c r="G1201" s="30"/>
      <c r="H1201" s="30"/>
      <c r="I1201" s="30"/>
      <c r="J1201" s="30"/>
    </row>
    <row r="1202" spans="1:10" x14ac:dyDescent="0.25">
      <c r="A1202" s="30"/>
      <c r="B1202" s="30"/>
      <c r="C1202" s="30"/>
      <c r="D1202" s="30"/>
      <c r="E1202" s="30"/>
      <c r="F1202" s="30"/>
      <c r="G1202" s="30"/>
      <c r="H1202" s="30"/>
      <c r="I1202" s="30"/>
      <c r="J1202" s="30"/>
    </row>
    <row r="1203" spans="1:10" x14ac:dyDescent="0.25">
      <c r="A1203" s="30"/>
      <c r="B1203" s="30"/>
      <c r="C1203" s="30"/>
      <c r="D1203" s="30"/>
      <c r="E1203" s="30"/>
      <c r="F1203" s="30"/>
      <c r="G1203" s="30"/>
      <c r="H1203" s="30"/>
      <c r="I1203" s="30"/>
      <c r="J1203" s="30"/>
    </row>
    <row r="1204" spans="1:10" x14ac:dyDescent="0.25">
      <c r="A1204" s="30"/>
      <c r="B1204" s="30"/>
      <c r="C1204" s="30"/>
      <c r="D1204" s="30"/>
      <c r="E1204" s="30"/>
      <c r="F1204" s="30"/>
      <c r="G1204" s="30"/>
      <c r="H1204" s="30"/>
      <c r="I1204" s="30"/>
      <c r="J1204" s="30"/>
    </row>
    <row r="1205" spans="1:10" x14ac:dyDescent="0.25">
      <c r="A1205" s="30"/>
      <c r="B1205" s="30"/>
      <c r="C1205" s="30"/>
      <c r="D1205" s="30"/>
      <c r="E1205" s="30"/>
      <c r="F1205" s="30"/>
      <c r="G1205" s="30"/>
      <c r="H1205" s="30"/>
      <c r="I1205" s="30"/>
      <c r="J1205" s="30"/>
    </row>
    <row r="1206" spans="1:10" x14ac:dyDescent="0.25">
      <c r="A1206" s="30"/>
      <c r="B1206" s="30"/>
      <c r="C1206" s="30"/>
      <c r="D1206" s="30"/>
      <c r="E1206" s="30"/>
      <c r="F1206" s="30"/>
      <c r="G1206" s="30"/>
      <c r="H1206" s="30"/>
      <c r="I1206" s="30"/>
      <c r="J1206" s="30"/>
    </row>
    <row r="1207" spans="1:10" x14ac:dyDescent="0.25">
      <c r="A1207" s="30"/>
      <c r="B1207" s="30"/>
      <c r="C1207" s="30"/>
      <c r="D1207" s="30"/>
      <c r="E1207" s="30"/>
      <c r="F1207" s="30"/>
      <c r="G1207" s="30"/>
      <c r="H1207" s="30"/>
      <c r="I1207" s="30"/>
      <c r="J1207" s="30"/>
    </row>
    <row r="1208" spans="1:10" x14ac:dyDescent="0.25">
      <c r="A1208" s="30"/>
      <c r="B1208" s="30"/>
      <c r="C1208" s="30"/>
      <c r="D1208" s="30"/>
      <c r="E1208" s="30"/>
      <c r="F1208" s="30"/>
      <c r="G1208" s="30"/>
      <c r="H1208" s="30"/>
      <c r="I1208" s="30"/>
      <c r="J1208" s="30"/>
    </row>
    <row r="1209" spans="1:10" x14ac:dyDescent="0.25">
      <c r="A1209" s="30"/>
      <c r="B1209" s="30"/>
      <c r="C1209" s="30"/>
      <c r="D1209" s="30"/>
      <c r="E1209" s="30"/>
      <c r="F1209" s="30"/>
      <c r="G1209" s="30"/>
      <c r="H1209" s="30"/>
      <c r="I1209" s="30"/>
      <c r="J1209" s="30"/>
    </row>
    <row r="1210" spans="1:10" x14ac:dyDescent="0.25">
      <c r="A1210" s="30"/>
      <c r="B1210" s="30"/>
      <c r="C1210" s="30"/>
      <c r="D1210" s="30"/>
      <c r="E1210" s="30"/>
      <c r="F1210" s="30"/>
      <c r="G1210" s="30"/>
      <c r="H1210" s="30"/>
      <c r="I1210" s="30"/>
      <c r="J1210" s="30"/>
    </row>
    <row r="1211" spans="1:10" x14ac:dyDescent="0.25">
      <c r="A1211" s="30"/>
      <c r="B1211" s="30"/>
      <c r="C1211" s="30"/>
      <c r="D1211" s="30"/>
      <c r="E1211" s="30"/>
      <c r="F1211" s="30"/>
      <c r="G1211" s="30"/>
      <c r="H1211" s="30"/>
      <c r="I1211" s="30"/>
      <c r="J1211" s="30"/>
    </row>
    <row r="1212" spans="1:10" x14ac:dyDescent="0.25">
      <c r="A1212" s="30"/>
      <c r="B1212" s="30"/>
      <c r="C1212" s="30"/>
      <c r="D1212" s="30"/>
      <c r="E1212" s="30"/>
      <c r="F1212" s="30"/>
      <c r="G1212" s="30"/>
      <c r="H1212" s="30"/>
      <c r="I1212" s="30"/>
      <c r="J1212" s="30"/>
    </row>
    <row r="1213" spans="1:10" x14ac:dyDescent="0.25">
      <c r="A1213" s="30"/>
      <c r="B1213" s="30"/>
      <c r="C1213" s="30"/>
      <c r="D1213" s="30"/>
      <c r="E1213" s="30"/>
      <c r="F1213" s="30"/>
      <c r="G1213" s="30"/>
      <c r="H1213" s="30"/>
      <c r="I1213" s="30"/>
      <c r="J1213" s="30"/>
    </row>
    <row r="1214" spans="1:10" x14ac:dyDescent="0.25">
      <c r="A1214" s="30"/>
      <c r="B1214" s="30"/>
      <c r="C1214" s="30"/>
      <c r="D1214" s="30"/>
      <c r="E1214" s="30"/>
      <c r="F1214" s="30"/>
      <c r="G1214" s="30"/>
      <c r="H1214" s="30"/>
      <c r="I1214" s="30"/>
      <c r="J1214" s="30"/>
    </row>
    <row r="1215" spans="1:10" x14ac:dyDescent="0.25">
      <c r="A1215" s="30"/>
      <c r="B1215" s="30"/>
      <c r="C1215" s="30"/>
      <c r="D1215" s="30"/>
      <c r="E1215" s="30"/>
      <c r="F1215" s="30"/>
      <c r="G1215" s="30"/>
      <c r="H1215" s="30"/>
      <c r="I1215" s="30"/>
      <c r="J1215" s="30"/>
    </row>
    <row r="1216" spans="1:10" x14ac:dyDescent="0.25">
      <c r="A1216" s="30"/>
      <c r="B1216" s="30"/>
      <c r="C1216" s="30"/>
      <c r="D1216" s="30"/>
      <c r="E1216" s="30"/>
      <c r="F1216" s="30"/>
      <c r="G1216" s="30"/>
      <c r="H1216" s="30"/>
      <c r="I1216" s="30"/>
      <c r="J1216" s="30"/>
    </row>
    <row r="1217" spans="1:10" x14ac:dyDescent="0.25">
      <c r="A1217" s="30"/>
      <c r="B1217" s="30"/>
      <c r="C1217" s="30"/>
      <c r="D1217" s="30"/>
      <c r="E1217" s="30"/>
      <c r="F1217" s="30"/>
      <c r="G1217" s="30"/>
      <c r="H1217" s="30"/>
      <c r="I1217" s="30"/>
      <c r="J1217" s="30"/>
    </row>
    <row r="1218" spans="1:10" x14ac:dyDescent="0.25">
      <c r="A1218" s="30"/>
      <c r="B1218" s="30"/>
      <c r="C1218" s="30"/>
      <c r="D1218" s="30"/>
      <c r="E1218" s="30"/>
      <c r="F1218" s="30"/>
      <c r="G1218" s="30"/>
      <c r="H1218" s="30"/>
      <c r="I1218" s="30"/>
      <c r="J1218" s="30"/>
    </row>
    <row r="1219" spans="1:10" x14ac:dyDescent="0.25">
      <c r="A1219" s="30"/>
      <c r="B1219" s="30"/>
      <c r="C1219" s="30"/>
      <c r="D1219" s="30"/>
      <c r="E1219" s="30"/>
      <c r="F1219" s="30"/>
      <c r="G1219" s="30"/>
      <c r="H1219" s="30"/>
      <c r="I1219" s="30"/>
      <c r="J1219" s="30"/>
    </row>
    <row r="1220" spans="1:10" x14ac:dyDescent="0.25">
      <c r="A1220" s="30"/>
      <c r="B1220" s="30"/>
      <c r="C1220" s="30"/>
      <c r="D1220" s="30"/>
      <c r="E1220" s="30"/>
      <c r="F1220" s="30"/>
      <c r="G1220" s="30"/>
      <c r="H1220" s="30"/>
      <c r="I1220" s="30"/>
      <c r="J1220" s="30"/>
    </row>
    <row r="1221" spans="1:10" x14ac:dyDescent="0.25">
      <c r="A1221" s="30"/>
      <c r="B1221" s="30"/>
      <c r="C1221" s="30"/>
      <c r="D1221" s="30"/>
      <c r="E1221" s="30"/>
      <c r="F1221" s="30"/>
      <c r="G1221" s="30"/>
      <c r="H1221" s="30"/>
      <c r="I1221" s="30"/>
      <c r="J1221" s="30"/>
    </row>
    <row r="1222" spans="1:10" x14ac:dyDescent="0.25">
      <c r="A1222" s="30"/>
      <c r="B1222" s="30"/>
      <c r="C1222" s="30"/>
      <c r="D1222" s="30"/>
      <c r="E1222" s="30"/>
      <c r="F1222" s="30"/>
      <c r="G1222" s="30"/>
      <c r="H1222" s="30"/>
      <c r="I1222" s="30"/>
      <c r="J1222" s="30"/>
    </row>
    <row r="1223" spans="1:10" x14ac:dyDescent="0.25">
      <c r="A1223" s="30"/>
      <c r="B1223" s="30"/>
      <c r="C1223" s="30"/>
      <c r="D1223" s="30"/>
      <c r="E1223" s="30"/>
      <c r="F1223" s="30"/>
      <c r="G1223" s="30"/>
      <c r="H1223" s="30"/>
      <c r="I1223" s="30"/>
      <c r="J1223" s="30"/>
    </row>
    <row r="1224" spans="1:10" x14ac:dyDescent="0.25">
      <c r="A1224" s="30"/>
      <c r="B1224" s="30"/>
      <c r="C1224" s="30"/>
      <c r="D1224" s="30"/>
      <c r="E1224" s="30"/>
      <c r="F1224" s="30"/>
      <c r="G1224" s="30"/>
      <c r="H1224" s="30"/>
      <c r="I1224" s="30"/>
      <c r="J1224" s="30"/>
    </row>
    <row r="1225" spans="1:10" x14ac:dyDescent="0.25">
      <c r="A1225" s="30"/>
      <c r="B1225" s="30"/>
      <c r="C1225" s="30"/>
      <c r="D1225" s="30"/>
      <c r="E1225" s="30"/>
      <c r="F1225" s="30"/>
      <c r="G1225" s="30"/>
      <c r="H1225" s="30"/>
      <c r="I1225" s="30"/>
      <c r="J1225" s="30"/>
    </row>
    <row r="1226" spans="1:10" x14ac:dyDescent="0.25">
      <c r="A1226" s="30"/>
      <c r="B1226" s="30"/>
      <c r="C1226" s="30"/>
      <c r="D1226" s="30"/>
      <c r="E1226" s="30"/>
      <c r="F1226" s="30"/>
      <c r="G1226" s="30"/>
      <c r="H1226" s="30"/>
      <c r="I1226" s="30"/>
      <c r="J1226" s="30"/>
    </row>
    <row r="1227" spans="1:10" x14ac:dyDescent="0.25">
      <c r="A1227" s="30"/>
      <c r="B1227" s="30"/>
      <c r="C1227" s="30"/>
      <c r="D1227" s="30"/>
      <c r="E1227" s="30"/>
      <c r="F1227" s="30"/>
      <c r="G1227" s="30"/>
      <c r="H1227" s="30"/>
      <c r="I1227" s="30"/>
      <c r="J1227" s="30"/>
    </row>
    <row r="1228" spans="1:10" x14ac:dyDescent="0.25">
      <c r="A1228" s="30"/>
      <c r="B1228" s="30"/>
      <c r="C1228" s="30"/>
      <c r="D1228" s="30"/>
      <c r="E1228" s="30"/>
      <c r="F1228" s="30"/>
      <c r="G1228" s="30"/>
      <c r="H1228" s="30"/>
      <c r="I1228" s="30"/>
      <c r="J1228" s="30"/>
    </row>
    <row r="1229" spans="1:10" x14ac:dyDescent="0.25">
      <c r="A1229" s="30"/>
      <c r="B1229" s="30"/>
      <c r="C1229" s="30"/>
      <c r="D1229" s="30"/>
      <c r="E1229" s="30"/>
      <c r="F1229" s="30"/>
      <c r="G1229" s="30"/>
      <c r="H1229" s="30"/>
      <c r="I1229" s="30"/>
      <c r="J1229" s="30"/>
    </row>
    <row r="1230" spans="1:10" x14ac:dyDescent="0.25">
      <c r="A1230" s="30"/>
      <c r="B1230" s="30"/>
      <c r="C1230" s="30"/>
      <c r="D1230" s="30"/>
      <c r="E1230" s="30"/>
      <c r="F1230" s="30"/>
      <c r="G1230" s="30"/>
      <c r="H1230" s="30"/>
      <c r="I1230" s="30"/>
      <c r="J1230" s="30"/>
    </row>
    <row r="1231" spans="1:10" x14ac:dyDescent="0.25">
      <c r="A1231" s="30"/>
      <c r="B1231" s="30"/>
      <c r="C1231" s="30"/>
      <c r="D1231" s="30"/>
      <c r="E1231" s="30"/>
      <c r="F1231" s="30"/>
      <c r="G1231" s="30"/>
      <c r="H1231" s="30"/>
      <c r="I1231" s="30"/>
      <c r="J1231" s="30"/>
    </row>
    <row r="1232" spans="1:10" x14ac:dyDescent="0.25">
      <c r="A1232" s="30"/>
      <c r="B1232" s="30"/>
      <c r="C1232" s="30"/>
      <c r="D1232" s="30"/>
      <c r="E1232" s="30"/>
      <c r="F1232" s="30"/>
      <c r="G1232" s="30"/>
      <c r="H1232" s="30"/>
      <c r="I1232" s="30"/>
      <c r="J1232" s="30"/>
    </row>
    <row r="1233" spans="1:10" x14ac:dyDescent="0.25">
      <c r="A1233" s="30"/>
      <c r="B1233" s="30"/>
      <c r="C1233" s="30"/>
      <c r="D1233" s="30"/>
      <c r="E1233" s="30"/>
      <c r="F1233" s="30"/>
      <c r="G1233" s="30"/>
      <c r="H1233" s="30"/>
      <c r="I1233" s="30"/>
      <c r="J1233" s="30"/>
    </row>
    <row r="1234" spans="1:10" x14ac:dyDescent="0.25">
      <c r="A1234" s="30"/>
      <c r="B1234" s="30"/>
      <c r="C1234" s="30"/>
      <c r="D1234" s="30"/>
      <c r="E1234" s="30"/>
      <c r="F1234" s="30"/>
      <c r="G1234" s="30"/>
      <c r="H1234" s="30"/>
      <c r="I1234" s="30"/>
      <c r="J1234" s="30"/>
    </row>
    <row r="1235" spans="1:10" x14ac:dyDescent="0.25">
      <c r="A1235" s="30"/>
      <c r="B1235" s="30"/>
      <c r="C1235" s="30"/>
      <c r="D1235" s="30"/>
      <c r="E1235" s="30"/>
      <c r="F1235" s="30"/>
      <c r="G1235" s="30"/>
      <c r="H1235" s="30"/>
      <c r="I1235" s="30"/>
      <c r="J1235" s="30"/>
    </row>
    <row r="1236" spans="1:10" x14ac:dyDescent="0.25">
      <c r="A1236" s="30"/>
      <c r="B1236" s="30"/>
      <c r="C1236" s="30"/>
      <c r="D1236" s="30"/>
      <c r="E1236" s="30"/>
      <c r="F1236" s="30"/>
      <c r="G1236" s="30"/>
      <c r="H1236" s="30"/>
      <c r="I1236" s="30"/>
      <c r="J1236" s="30"/>
    </row>
    <row r="1237" spans="1:10" x14ac:dyDescent="0.25">
      <c r="A1237" s="30"/>
      <c r="B1237" s="30"/>
      <c r="C1237" s="30"/>
      <c r="D1237" s="30"/>
      <c r="E1237" s="30"/>
      <c r="F1237" s="30"/>
      <c r="G1237" s="30"/>
      <c r="H1237" s="30"/>
      <c r="I1237" s="30"/>
      <c r="J1237" s="30"/>
    </row>
    <row r="1238" spans="1:10" x14ac:dyDescent="0.25">
      <c r="A1238" s="30"/>
      <c r="B1238" s="30"/>
      <c r="C1238" s="30"/>
      <c r="D1238" s="30"/>
      <c r="E1238" s="30"/>
      <c r="F1238" s="30"/>
      <c r="G1238" s="30"/>
      <c r="H1238" s="30"/>
      <c r="I1238" s="30"/>
      <c r="J1238" s="30"/>
    </row>
    <row r="1239" spans="1:10" x14ac:dyDescent="0.25">
      <c r="A1239" s="30"/>
      <c r="B1239" s="30"/>
      <c r="C1239" s="30"/>
      <c r="D1239" s="30"/>
      <c r="E1239" s="30"/>
      <c r="F1239" s="30"/>
      <c r="G1239" s="30"/>
      <c r="H1239" s="30"/>
      <c r="I1239" s="30"/>
      <c r="J1239" s="30"/>
    </row>
    <row r="1240" spans="1:10" x14ac:dyDescent="0.25">
      <c r="A1240" s="30"/>
      <c r="B1240" s="30"/>
      <c r="C1240" s="30"/>
      <c r="D1240" s="30"/>
      <c r="E1240" s="30"/>
      <c r="F1240" s="30"/>
      <c r="G1240" s="30"/>
      <c r="H1240" s="30"/>
      <c r="I1240" s="30"/>
      <c r="J1240" s="30"/>
    </row>
    <row r="1241" spans="1:10" x14ac:dyDescent="0.25">
      <c r="A1241" s="30"/>
      <c r="B1241" s="30"/>
      <c r="C1241" s="30"/>
      <c r="D1241" s="30"/>
      <c r="E1241" s="30"/>
      <c r="F1241" s="30"/>
      <c r="G1241" s="30"/>
      <c r="H1241" s="30"/>
      <c r="I1241" s="30"/>
      <c r="J1241" s="30"/>
    </row>
    <row r="1242" spans="1:10" x14ac:dyDescent="0.25">
      <c r="A1242" s="30"/>
      <c r="B1242" s="30"/>
      <c r="C1242" s="30"/>
      <c r="D1242" s="30"/>
      <c r="E1242" s="30"/>
      <c r="F1242" s="30"/>
      <c r="G1242" s="30"/>
      <c r="H1242" s="30"/>
      <c r="I1242" s="30"/>
      <c r="J1242" s="30"/>
    </row>
    <row r="1243" spans="1:10" x14ac:dyDescent="0.25">
      <c r="A1243" s="30"/>
      <c r="B1243" s="30"/>
      <c r="C1243" s="30"/>
      <c r="D1243" s="30"/>
      <c r="E1243" s="30"/>
      <c r="F1243" s="30"/>
      <c r="G1243" s="30"/>
      <c r="H1243" s="30"/>
      <c r="I1243" s="30"/>
      <c r="J1243" s="30"/>
    </row>
    <row r="1244" spans="1:10" x14ac:dyDescent="0.25">
      <c r="A1244" s="30"/>
      <c r="B1244" s="30"/>
      <c r="C1244" s="30"/>
      <c r="D1244" s="30"/>
      <c r="E1244" s="30"/>
      <c r="F1244" s="30"/>
      <c r="G1244" s="30"/>
      <c r="H1244" s="30"/>
      <c r="I1244" s="30"/>
      <c r="J1244" s="30"/>
    </row>
    <row r="1245" spans="1:10" x14ac:dyDescent="0.25">
      <c r="A1245" s="30"/>
      <c r="B1245" s="30"/>
      <c r="C1245" s="30"/>
      <c r="D1245" s="30"/>
      <c r="E1245" s="30"/>
      <c r="F1245" s="30"/>
      <c r="G1245" s="30"/>
      <c r="H1245" s="30"/>
      <c r="I1245" s="30"/>
      <c r="J1245" s="30"/>
    </row>
    <row r="1246" spans="1:10" x14ac:dyDescent="0.25">
      <c r="A1246" s="30"/>
      <c r="B1246" s="30"/>
      <c r="C1246" s="30"/>
      <c r="D1246" s="30"/>
      <c r="E1246" s="30"/>
      <c r="F1246" s="30"/>
      <c r="G1246" s="30"/>
      <c r="H1246" s="30"/>
      <c r="I1246" s="30"/>
      <c r="J1246" s="30"/>
    </row>
    <row r="1247" spans="1:10" x14ac:dyDescent="0.25">
      <c r="A1247" s="30"/>
      <c r="B1247" s="30"/>
      <c r="C1247" s="30"/>
      <c r="D1247" s="30"/>
      <c r="E1247" s="30"/>
      <c r="F1247" s="30"/>
      <c r="G1247" s="30"/>
      <c r="H1247" s="30"/>
      <c r="I1247" s="30"/>
      <c r="J1247" s="30"/>
    </row>
    <row r="1248" spans="1:10" x14ac:dyDescent="0.25">
      <c r="A1248" s="30"/>
      <c r="B1248" s="30"/>
      <c r="C1248" s="30"/>
      <c r="D1248" s="30"/>
      <c r="E1248" s="30"/>
      <c r="F1248" s="30"/>
      <c r="G1248" s="30"/>
      <c r="H1248" s="30"/>
      <c r="I1248" s="30"/>
      <c r="J1248" s="30"/>
    </row>
    <row r="1249" spans="1:10" x14ac:dyDescent="0.25">
      <c r="A1249" s="30"/>
      <c r="B1249" s="30"/>
      <c r="C1249" s="30"/>
      <c r="D1249" s="30"/>
      <c r="E1249" s="30"/>
      <c r="F1249" s="30"/>
      <c r="G1249" s="30"/>
      <c r="H1249" s="30"/>
      <c r="I1249" s="30"/>
      <c r="J1249" s="30"/>
    </row>
    <row r="1250" spans="1:10" x14ac:dyDescent="0.25">
      <c r="A1250" s="30"/>
      <c r="B1250" s="30"/>
      <c r="C1250" s="30"/>
      <c r="D1250" s="30"/>
      <c r="E1250" s="30"/>
      <c r="F1250" s="30"/>
      <c r="G1250" s="30"/>
      <c r="H1250" s="30"/>
      <c r="I1250" s="30"/>
      <c r="J1250" s="30"/>
    </row>
    <row r="1251" spans="1:10" x14ac:dyDescent="0.25">
      <c r="A1251" s="30"/>
      <c r="B1251" s="30"/>
      <c r="C1251" s="30"/>
      <c r="D1251" s="30"/>
      <c r="E1251" s="30"/>
      <c r="F1251" s="30"/>
      <c r="G1251" s="30"/>
      <c r="H1251" s="30"/>
      <c r="I1251" s="30"/>
      <c r="J1251" s="30"/>
    </row>
    <row r="1252" spans="1:10" x14ac:dyDescent="0.25">
      <c r="A1252" s="30"/>
      <c r="B1252" s="30"/>
      <c r="C1252" s="30"/>
      <c r="D1252" s="30"/>
      <c r="E1252" s="30"/>
      <c r="F1252" s="30"/>
      <c r="G1252" s="30"/>
      <c r="H1252" s="30"/>
      <c r="I1252" s="30"/>
      <c r="J1252" s="30"/>
    </row>
    <row r="1253" spans="1:10" x14ac:dyDescent="0.25">
      <c r="A1253" s="30"/>
      <c r="B1253" s="30"/>
      <c r="C1253" s="30"/>
      <c r="D1253" s="30"/>
      <c r="E1253" s="30"/>
      <c r="F1253" s="30"/>
      <c r="G1253" s="30"/>
      <c r="H1253" s="30"/>
      <c r="I1253" s="30"/>
      <c r="J1253" s="30"/>
    </row>
    <row r="1254" spans="1:10" x14ac:dyDescent="0.25">
      <c r="A1254" s="30"/>
      <c r="B1254" s="30"/>
      <c r="C1254" s="30"/>
      <c r="D1254" s="30"/>
      <c r="E1254" s="30"/>
      <c r="F1254" s="30"/>
      <c r="G1254" s="30"/>
      <c r="H1254" s="30"/>
      <c r="I1254" s="30"/>
      <c r="J1254" s="30"/>
    </row>
    <row r="1255" spans="1:10" x14ac:dyDescent="0.25">
      <c r="A1255" s="30"/>
      <c r="B1255" s="30"/>
      <c r="C1255" s="30"/>
      <c r="D1255" s="30"/>
      <c r="E1255" s="30"/>
      <c r="F1255" s="30"/>
      <c r="G1255" s="30"/>
      <c r="H1255" s="30"/>
      <c r="I1255" s="30"/>
      <c r="J1255" s="30"/>
    </row>
    <row r="1256" spans="1:10" x14ac:dyDescent="0.25">
      <c r="A1256" s="30"/>
      <c r="B1256" s="30"/>
      <c r="C1256" s="30"/>
      <c r="D1256" s="30"/>
      <c r="E1256" s="30"/>
      <c r="F1256" s="30"/>
      <c r="G1256" s="30"/>
      <c r="H1256" s="30"/>
      <c r="I1256" s="30"/>
      <c r="J1256" s="30"/>
    </row>
    <row r="1257" spans="1:10" x14ac:dyDescent="0.25">
      <c r="A1257" s="30"/>
      <c r="B1257" s="30"/>
      <c r="C1257" s="30"/>
      <c r="D1257" s="30"/>
      <c r="E1257" s="30"/>
      <c r="F1257" s="30"/>
      <c r="G1257" s="30"/>
      <c r="H1257" s="30"/>
      <c r="I1257" s="30"/>
      <c r="J1257" s="30"/>
    </row>
    <row r="1258" spans="1:10" x14ac:dyDescent="0.25">
      <c r="A1258" s="30"/>
      <c r="B1258" s="30"/>
      <c r="C1258" s="30"/>
      <c r="D1258" s="30"/>
      <c r="E1258" s="30"/>
      <c r="F1258" s="30"/>
      <c r="G1258" s="30"/>
      <c r="H1258" s="30"/>
      <c r="I1258" s="30"/>
      <c r="J1258" s="30"/>
    </row>
    <row r="1259" spans="1:10" x14ac:dyDescent="0.25">
      <c r="A1259" s="30"/>
      <c r="B1259" s="30"/>
      <c r="C1259" s="30"/>
      <c r="D1259" s="30"/>
      <c r="E1259" s="30"/>
      <c r="F1259" s="30"/>
      <c r="G1259" s="30"/>
      <c r="H1259" s="30"/>
      <c r="I1259" s="30"/>
      <c r="J1259" s="30"/>
    </row>
    <row r="1260" spans="1:10" x14ac:dyDescent="0.25">
      <c r="A1260" s="30"/>
      <c r="B1260" s="30"/>
      <c r="C1260" s="30"/>
      <c r="D1260" s="30"/>
      <c r="E1260" s="30"/>
      <c r="F1260" s="30"/>
      <c r="G1260" s="30"/>
      <c r="H1260" s="30"/>
      <c r="I1260" s="30"/>
      <c r="J1260" s="30"/>
    </row>
    <row r="1261" spans="1:10" x14ac:dyDescent="0.25">
      <c r="A1261" s="30"/>
      <c r="B1261" s="30"/>
      <c r="C1261" s="30"/>
      <c r="D1261" s="30"/>
      <c r="E1261" s="30"/>
      <c r="F1261" s="30"/>
      <c r="G1261" s="30"/>
      <c r="H1261" s="30"/>
      <c r="I1261" s="30"/>
      <c r="J1261" s="30"/>
    </row>
    <row r="1262" spans="1:10" x14ac:dyDescent="0.25">
      <c r="A1262" s="30"/>
      <c r="B1262" s="30"/>
      <c r="C1262" s="30"/>
      <c r="D1262" s="30"/>
      <c r="E1262" s="30"/>
      <c r="F1262" s="30"/>
      <c r="G1262" s="30"/>
      <c r="H1262" s="30"/>
      <c r="I1262" s="30"/>
      <c r="J1262" s="30"/>
    </row>
    <row r="1263" spans="1:10" x14ac:dyDescent="0.25">
      <c r="A1263" s="30"/>
      <c r="B1263" s="30"/>
      <c r="C1263" s="30"/>
      <c r="D1263" s="30"/>
      <c r="E1263" s="30"/>
      <c r="F1263" s="30"/>
      <c r="G1263" s="30"/>
      <c r="H1263" s="30"/>
      <c r="I1263" s="30"/>
      <c r="J1263" s="30"/>
    </row>
    <row r="1264" spans="1:10" x14ac:dyDescent="0.25">
      <c r="A1264" s="30"/>
      <c r="B1264" s="30"/>
      <c r="C1264" s="30"/>
      <c r="D1264" s="30"/>
      <c r="E1264" s="30"/>
      <c r="F1264" s="30"/>
      <c r="G1264" s="30"/>
      <c r="H1264" s="30"/>
      <c r="I1264" s="30"/>
      <c r="J1264" s="30"/>
    </row>
    <row r="1265" spans="1:10" x14ac:dyDescent="0.25">
      <c r="A1265" s="30"/>
      <c r="B1265" s="30"/>
      <c r="C1265" s="30"/>
      <c r="D1265" s="30"/>
      <c r="E1265" s="30"/>
      <c r="F1265" s="30"/>
      <c r="G1265" s="30"/>
      <c r="H1265" s="30"/>
      <c r="I1265" s="30"/>
      <c r="J1265" s="30"/>
    </row>
    <row r="1266" spans="1:10" x14ac:dyDescent="0.25">
      <c r="A1266" s="30"/>
      <c r="B1266" s="30"/>
      <c r="C1266" s="30"/>
      <c r="D1266" s="30"/>
      <c r="E1266" s="30"/>
      <c r="F1266" s="30"/>
      <c r="G1266" s="30"/>
      <c r="H1266" s="30"/>
      <c r="I1266" s="30"/>
      <c r="J1266" s="30"/>
    </row>
    <row r="1267" spans="1:10" x14ac:dyDescent="0.25">
      <c r="A1267" s="30"/>
      <c r="B1267" s="30"/>
      <c r="C1267" s="30"/>
      <c r="D1267" s="30"/>
      <c r="E1267" s="30"/>
      <c r="F1267" s="30"/>
      <c r="G1267" s="30"/>
      <c r="H1267" s="30"/>
      <c r="I1267" s="30"/>
      <c r="J1267" s="30"/>
    </row>
    <row r="1268" spans="1:10" x14ac:dyDescent="0.25">
      <c r="A1268" s="30"/>
      <c r="B1268" s="30"/>
      <c r="C1268" s="30"/>
      <c r="D1268" s="30"/>
      <c r="E1268" s="30"/>
      <c r="F1268" s="30"/>
      <c r="G1268" s="30"/>
      <c r="H1268" s="30"/>
      <c r="I1268" s="30"/>
      <c r="J1268" s="30"/>
    </row>
    <row r="1269" spans="1:10" x14ac:dyDescent="0.25">
      <c r="A1269" s="30"/>
      <c r="B1269" s="30"/>
      <c r="C1269" s="30"/>
      <c r="D1269" s="30"/>
      <c r="E1269" s="30"/>
      <c r="F1269" s="30"/>
      <c r="G1269" s="30"/>
      <c r="H1269" s="30"/>
      <c r="I1269" s="30"/>
      <c r="J1269" s="30"/>
    </row>
    <row r="1270" spans="1:10" x14ac:dyDescent="0.25">
      <c r="A1270" s="30"/>
      <c r="B1270" s="30"/>
      <c r="C1270" s="30"/>
      <c r="D1270" s="30"/>
      <c r="E1270" s="30"/>
      <c r="F1270" s="30"/>
      <c r="G1270" s="30"/>
      <c r="H1270" s="30"/>
      <c r="I1270" s="30"/>
      <c r="J1270" s="30"/>
    </row>
    <row r="1271" spans="1:10" x14ac:dyDescent="0.25">
      <c r="A1271" s="30"/>
      <c r="B1271" s="30"/>
      <c r="C1271" s="30"/>
      <c r="D1271" s="30"/>
      <c r="E1271" s="30"/>
      <c r="F1271" s="30"/>
      <c r="G1271" s="30"/>
      <c r="H1271" s="30"/>
      <c r="I1271" s="30"/>
      <c r="J1271" s="30"/>
    </row>
    <row r="1272" spans="1:10" x14ac:dyDescent="0.25">
      <c r="A1272" s="30"/>
      <c r="B1272" s="30"/>
      <c r="C1272" s="30"/>
      <c r="D1272" s="30"/>
      <c r="E1272" s="30"/>
      <c r="F1272" s="30"/>
      <c r="G1272" s="30"/>
      <c r="H1272" s="30"/>
      <c r="I1272" s="30"/>
      <c r="J1272" s="30"/>
    </row>
    <row r="1273" spans="1:10" x14ac:dyDescent="0.25">
      <c r="A1273" s="30"/>
      <c r="B1273" s="30"/>
      <c r="C1273" s="30"/>
      <c r="D1273" s="30"/>
      <c r="E1273" s="30"/>
      <c r="F1273" s="30"/>
      <c r="G1273" s="30"/>
      <c r="H1273" s="30"/>
      <c r="I1273" s="30"/>
      <c r="J1273" s="30"/>
    </row>
    <row r="1274" spans="1:10" x14ac:dyDescent="0.25">
      <c r="A1274" s="30"/>
      <c r="B1274" s="30"/>
      <c r="C1274" s="30"/>
      <c r="D1274" s="30"/>
      <c r="E1274" s="30"/>
      <c r="F1274" s="30"/>
      <c r="G1274" s="30"/>
      <c r="H1274" s="30"/>
      <c r="I1274" s="30"/>
      <c r="J1274" s="30"/>
    </row>
    <row r="1275" spans="1:10" x14ac:dyDescent="0.25">
      <c r="A1275" s="30"/>
      <c r="B1275" s="30"/>
      <c r="C1275" s="30"/>
      <c r="D1275" s="30"/>
      <c r="E1275" s="30"/>
      <c r="F1275" s="30"/>
      <c r="G1275" s="30"/>
      <c r="H1275" s="30"/>
      <c r="I1275" s="30"/>
      <c r="J1275" s="30"/>
    </row>
    <row r="1276" spans="1:10" x14ac:dyDescent="0.25">
      <c r="A1276" s="30"/>
      <c r="B1276" s="30"/>
      <c r="C1276" s="30"/>
      <c r="D1276" s="30"/>
      <c r="E1276" s="30"/>
      <c r="F1276" s="30"/>
      <c r="G1276" s="30"/>
      <c r="H1276" s="30"/>
      <c r="I1276" s="30"/>
      <c r="J1276" s="30"/>
    </row>
    <row r="1277" spans="1:10" x14ac:dyDescent="0.25">
      <c r="A1277" s="30"/>
      <c r="B1277" s="30"/>
      <c r="C1277" s="30"/>
      <c r="D1277" s="30"/>
      <c r="E1277" s="30"/>
      <c r="F1277" s="30"/>
      <c r="G1277" s="30"/>
      <c r="H1277" s="30"/>
      <c r="I1277" s="30"/>
      <c r="J1277" s="30"/>
    </row>
    <row r="1278" spans="1:10" x14ac:dyDescent="0.25">
      <c r="A1278" s="30"/>
      <c r="B1278" s="30"/>
      <c r="C1278" s="30"/>
      <c r="D1278" s="30"/>
      <c r="E1278" s="30"/>
      <c r="F1278" s="30"/>
      <c r="G1278" s="30"/>
      <c r="H1278" s="30"/>
      <c r="I1278" s="30"/>
      <c r="J1278" s="30"/>
    </row>
    <row r="1279" spans="1:10" x14ac:dyDescent="0.25">
      <c r="A1279" s="30"/>
      <c r="B1279" s="30"/>
      <c r="C1279" s="30"/>
      <c r="D1279" s="30"/>
      <c r="E1279" s="30"/>
      <c r="F1279" s="30"/>
      <c r="G1279" s="30"/>
      <c r="H1279" s="30"/>
      <c r="I1279" s="30"/>
      <c r="J1279" s="30"/>
    </row>
    <row r="1280" spans="1:10" x14ac:dyDescent="0.25">
      <c r="A1280" s="30"/>
      <c r="B1280" s="30"/>
      <c r="C1280" s="30"/>
      <c r="D1280" s="30"/>
      <c r="E1280" s="30"/>
      <c r="F1280" s="30"/>
      <c r="G1280" s="30"/>
      <c r="H1280" s="30"/>
      <c r="I1280" s="30"/>
      <c r="J1280" s="30"/>
    </row>
    <row r="1281" spans="1:10" x14ac:dyDescent="0.25">
      <c r="A1281" s="30"/>
      <c r="B1281" s="30"/>
      <c r="C1281" s="30"/>
      <c r="D1281" s="30"/>
      <c r="E1281" s="30"/>
      <c r="F1281" s="30"/>
      <c r="G1281" s="30"/>
      <c r="H1281" s="30"/>
      <c r="I1281" s="30"/>
      <c r="J1281" s="30"/>
    </row>
    <row r="1282" spans="1:10" x14ac:dyDescent="0.25">
      <c r="A1282" s="30"/>
      <c r="B1282" s="30"/>
      <c r="C1282" s="30"/>
      <c r="D1282" s="30"/>
      <c r="E1282" s="30"/>
      <c r="F1282" s="30"/>
      <c r="G1282" s="30"/>
      <c r="H1282" s="30"/>
      <c r="I1282" s="30"/>
      <c r="J1282" s="30"/>
    </row>
    <row r="1283" spans="1:10" x14ac:dyDescent="0.25">
      <c r="A1283" s="30"/>
      <c r="B1283" s="30"/>
      <c r="C1283" s="30"/>
      <c r="D1283" s="30"/>
      <c r="E1283" s="30"/>
      <c r="F1283" s="30"/>
      <c r="G1283" s="30"/>
      <c r="H1283" s="30"/>
      <c r="I1283" s="30"/>
      <c r="J1283" s="30"/>
    </row>
    <row r="1284" spans="1:10" x14ac:dyDescent="0.25">
      <c r="A1284" s="30"/>
      <c r="B1284" s="30"/>
      <c r="C1284" s="30"/>
      <c r="D1284" s="30"/>
      <c r="E1284" s="30"/>
      <c r="F1284" s="30"/>
      <c r="G1284" s="30"/>
      <c r="H1284" s="30"/>
      <c r="I1284" s="30"/>
      <c r="J1284" s="30"/>
    </row>
    <row r="1285" spans="1:10" x14ac:dyDescent="0.25">
      <c r="A1285" s="30"/>
      <c r="B1285" s="30"/>
      <c r="C1285" s="30"/>
      <c r="D1285" s="30"/>
      <c r="E1285" s="30"/>
      <c r="F1285" s="30"/>
      <c r="G1285" s="30"/>
      <c r="H1285" s="30"/>
      <c r="I1285" s="30"/>
      <c r="J1285" s="30"/>
    </row>
    <row r="1286" spans="1:10" x14ac:dyDescent="0.25">
      <c r="A1286" s="30"/>
      <c r="B1286" s="30"/>
      <c r="C1286" s="30"/>
      <c r="D1286" s="30"/>
      <c r="E1286" s="30"/>
      <c r="F1286" s="30"/>
      <c r="G1286" s="30"/>
      <c r="H1286" s="30"/>
      <c r="I1286" s="30"/>
      <c r="J1286" s="30"/>
    </row>
    <row r="1287" spans="1:10" x14ac:dyDescent="0.25">
      <c r="A1287" s="30"/>
      <c r="B1287" s="30"/>
      <c r="C1287" s="30"/>
      <c r="D1287" s="30"/>
      <c r="E1287" s="30"/>
      <c r="F1287" s="30"/>
      <c r="G1287" s="30"/>
      <c r="H1287" s="30"/>
      <c r="I1287" s="30"/>
      <c r="J1287" s="30"/>
    </row>
    <row r="1288" spans="1:10" x14ac:dyDescent="0.25">
      <c r="A1288" s="30"/>
      <c r="B1288" s="30"/>
      <c r="C1288" s="30"/>
      <c r="D1288" s="30"/>
      <c r="E1288" s="30"/>
      <c r="F1288" s="30"/>
      <c r="G1288" s="30"/>
      <c r="H1288" s="30"/>
      <c r="I1288" s="30"/>
      <c r="J1288" s="30"/>
    </row>
    <row r="1289" spans="1:10" x14ac:dyDescent="0.25">
      <c r="A1289" s="30"/>
      <c r="B1289" s="30"/>
      <c r="C1289" s="30"/>
      <c r="D1289" s="30"/>
      <c r="E1289" s="30"/>
      <c r="F1289" s="30"/>
      <c r="G1289" s="30"/>
      <c r="H1289" s="30"/>
      <c r="I1289" s="30"/>
      <c r="J1289" s="30"/>
    </row>
    <row r="1290" spans="1:10" x14ac:dyDescent="0.25">
      <c r="A1290" s="30"/>
      <c r="B1290" s="30"/>
      <c r="C1290" s="30"/>
      <c r="D1290" s="30"/>
      <c r="E1290" s="30"/>
      <c r="F1290" s="30"/>
      <c r="G1290" s="30"/>
      <c r="H1290" s="30"/>
      <c r="I1290" s="30"/>
      <c r="J1290" s="30"/>
    </row>
    <row r="1291" spans="1:10" x14ac:dyDescent="0.25">
      <c r="A1291" s="30"/>
      <c r="B1291" s="30"/>
      <c r="C1291" s="30"/>
      <c r="D1291" s="30"/>
      <c r="E1291" s="30"/>
      <c r="F1291" s="30"/>
      <c r="G1291" s="30"/>
      <c r="H1291" s="30"/>
      <c r="I1291" s="30"/>
      <c r="J1291" s="30"/>
    </row>
    <row r="1292" spans="1:10" x14ac:dyDescent="0.25">
      <c r="A1292" s="30"/>
      <c r="B1292" s="30"/>
      <c r="C1292" s="30"/>
      <c r="D1292" s="30"/>
      <c r="E1292" s="30"/>
      <c r="F1292" s="30"/>
      <c r="G1292" s="30"/>
      <c r="H1292" s="30"/>
      <c r="I1292" s="30"/>
      <c r="J1292" s="30"/>
    </row>
    <row r="1293" spans="1:10" x14ac:dyDescent="0.25">
      <c r="A1293" s="30"/>
      <c r="B1293" s="30"/>
      <c r="C1293" s="30"/>
      <c r="D1293" s="30"/>
      <c r="E1293" s="30"/>
      <c r="F1293" s="30"/>
      <c r="G1293" s="30"/>
      <c r="H1293" s="30"/>
      <c r="I1293" s="30"/>
      <c r="J1293" s="30"/>
    </row>
    <row r="1294" spans="1:10" x14ac:dyDescent="0.25">
      <c r="A1294" s="30"/>
      <c r="B1294" s="30"/>
      <c r="C1294" s="30"/>
      <c r="D1294" s="30"/>
      <c r="E1294" s="30"/>
      <c r="F1294" s="30"/>
      <c r="G1294" s="30"/>
      <c r="H1294" s="30"/>
      <c r="I1294" s="30"/>
      <c r="J1294" s="30"/>
    </row>
    <row r="1295" spans="1:10" x14ac:dyDescent="0.25">
      <c r="A1295" s="30"/>
      <c r="B1295" s="30"/>
      <c r="C1295" s="30"/>
      <c r="D1295" s="30"/>
      <c r="E1295" s="30"/>
      <c r="F1295" s="30"/>
      <c r="G1295" s="30"/>
      <c r="H1295" s="30"/>
      <c r="I1295" s="30"/>
      <c r="J1295" s="30"/>
    </row>
    <row r="1296" spans="1:10" x14ac:dyDescent="0.25">
      <c r="A1296" s="30"/>
      <c r="B1296" s="30"/>
      <c r="C1296" s="30"/>
      <c r="D1296" s="30"/>
      <c r="E1296" s="30"/>
      <c r="F1296" s="30"/>
      <c r="G1296" s="30"/>
      <c r="H1296" s="30"/>
      <c r="I1296" s="30"/>
      <c r="J1296" s="30"/>
    </row>
    <row r="1297" spans="1:10" x14ac:dyDescent="0.25">
      <c r="A1297" s="30"/>
      <c r="B1297" s="30"/>
      <c r="C1297" s="30"/>
      <c r="D1297" s="30"/>
      <c r="E1297" s="30"/>
      <c r="F1297" s="30"/>
      <c r="G1297" s="30"/>
      <c r="H1297" s="30"/>
      <c r="I1297" s="30"/>
      <c r="J1297" s="30"/>
    </row>
    <row r="1298" spans="1:10" x14ac:dyDescent="0.25">
      <c r="A1298" s="30"/>
      <c r="B1298" s="30"/>
      <c r="C1298" s="30"/>
      <c r="D1298" s="30"/>
      <c r="E1298" s="30"/>
      <c r="F1298" s="30"/>
      <c r="G1298" s="30"/>
      <c r="H1298" s="30"/>
      <c r="I1298" s="30"/>
      <c r="J1298" s="30"/>
    </row>
    <row r="1299" spans="1:10" x14ac:dyDescent="0.25">
      <c r="A1299" s="30"/>
      <c r="B1299" s="30"/>
      <c r="C1299" s="30"/>
      <c r="D1299" s="30"/>
      <c r="E1299" s="30"/>
      <c r="F1299" s="30"/>
      <c r="G1299" s="30"/>
      <c r="H1299" s="30"/>
      <c r="I1299" s="30"/>
      <c r="J1299" s="30"/>
    </row>
    <row r="1300" spans="1:10" x14ac:dyDescent="0.25">
      <c r="A1300" s="30"/>
      <c r="B1300" s="30"/>
      <c r="C1300" s="30"/>
      <c r="D1300" s="30"/>
      <c r="E1300" s="30"/>
      <c r="F1300" s="30"/>
      <c r="G1300" s="30"/>
      <c r="H1300" s="30"/>
      <c r="I1300" s="30"/>
      <c r="J1300" s="30"/>
    </row>
    <row r="1301" spans="1:10" x14ac:dyDescent="0.25">
      <c r="A1301" s="30"/>
      <c r="B1301" s="30"/>
      <c r="C1301" s="30"/>
      <c r="D1301" s="30"/>
      <c r="E1301" s="30"/>
      <c r="F1301" s="30"/>
      <c r="G1301" s="30"/>
      <c r="H1301" s="30"/>
      <c r="I1301" s="30"/>
      <c r="J1301" s="30"/>
    </row>
    <row r="1302" spans="1:10" x14ac:dyDescent="0.25">
      <c r="A1302" s="30"/>
      <c r="B1302" s="30"/>
      <c r="C1302" s="30"/>
      <c r="D1302" s="30"/>
      <c r="E1302" s="30"/>
      <c r="F1302" s="30"/>
      <c r="G1302" s="30"/>
      <c r="H1302" s="30"/>
      <c r="I1302" s="30"/>
      <c r="J1302" s="30"/>
    </row>
    <row r="1303" spans="1:10" x14ac:dyDescent="0.25">
      <c r="A1303" s="30"/>
      <c r="B1303" s="30"/>
      <c r="C1303" s="30"/>
      <c r="D1303" s="30"/>
      <c r="E1303" s="30"/>
      <c r="F1303" s="30"/>
      <c r="G1303" s="30"/>
      <c r="H1303" s="30"/>
      <c r="I1303" s="30"/>
      <c r="J1303" s="30"/>
    </row>
    <row r="1304" spans="1:10" x14ac:dyDescent="0.25">
      <c r="A1304" s="30"/>
      <c r="B1304" s="30"/>
      <c r="C1304" s="30"/>
      <c r="D1304" s="30"/>
      <c r="E1304" s="30"/>
      <c r="F1304" s="30"/>
      <c r="G1304" s="30"/>
      <c r="H1304" s="30"/>
      <c r="I1304" s="30"/>
      <c r="J1304" s="30"/>
    </row>
    <row r="1305" spans="1:10" x14ac:dyDescent="0.25">
      <c r="A1305" s="30"/>
      <c r="B1305" s="30"/>
      <c r="C1305" s="30"/>
      <c r="D1305" s="30"/>
      <c r="E1305" s="30"/>
      <c r="F1305" s="30"/>
      <c r="G1305" s="30"/>
      <c r="H1305" s="30"/>
      <c r="I1305" s="30"/>
      <c r="J1305" s="30"/>
    </row>
    <row r="1306" spans="1:10" x14ac:dyDescent="0.25">
      <c r="A1306" s="30"/>
      <c r="B1306" s="30"/>
      <c r="C1306" s="30"/>
      <c r="D1306" s="30"/>
      <c r="E1306" s="30"/>
      <c r="F1306" s="30"/>
      <c r="G1306" s="30"/>
      <c r="H1306" s="30"/>
      <c r="I1306" s="30"/>
      <c r="J1306" s="30"/>
    </row>
    <row r="1307" spans="1:10" x14ac:dyDescent="0.25">
      <c r="A1307" s="30"/>
      <c r="B1307" s="30"/>
      <c r="C1307" s="30"/>
      <c r="D1307" s="30"/>
      <c r="E1307" s="30"/>
      <c r="F1307" s="30"/>
      <c r="G1307" s="30"/>
      <c r="H1307" s="30"/>
      <c r="I1307" s="30"/>
      <c r="J1307" s="30"/>
    </row>
    <row r="1308" spans="1:10" x14ac:dyDescent="0.25">
      <c r="A1308" s="30"/>
      <c r="B1308" s="30"/>
      <c r="C1308" s="30"/>
      <c r="D1308" s="30"/>
      <c r="E1308" s="30"/>
      <c r="F1308" s="30"/>
      <c r="G1308" s="30"/>
      <c r="H1308" s="30"/>
      <c r="I1308" s="30"/>
      <c r="J1308" s="30"/>
    </row>
    <row r="1309" spans="1:10" x14ac:dyDescent="0.25">
      <c r="A1309" s="30"/>
      <c r="B1309" s="30"/>
      <c r="C1309" s="30"/>
      <c r="D1309" s="30"/>
      <c r="E1309" s="30"/>
      <c r="F1309" s="30"/>
      <c r="G1309" s="30"/>
      <c r="H1309" s="30"/>
      <c r="I1309" s="30"/>
      <c r="J1309" s="30"/>
    </row>
    <row r="1310" spans="1:10" x14ac:dyDescent="0.25">
      <c r="A1310" s="30"/>
      <c r="B1310" s="30"/>
      <c r="C1310" s="30"/>
      <c r="D1310" s="30"/>
      <c r="E1310" s="30"/>
      <c r="F1310" s="30"/>
      <c r="G1310" s="30"/>
      <c r="H1310" s="30"/>
      <c r="I1310" s="30"/>
      <c r="J1310" s="30"/>
    </row>
    <row r="1311" spans="1:10" x14ac:dyDescent="0.25">
      <c r="A1311" s="30"/>
      <c r="B1311" s="30"/>
      <c r="C1311" s="30"/>
      <c r="D1311" s="30"/>
      <c r="E1311" s="30"/>
      <c r="F1311" s="30"/>
      <c r="G1311" s="30"/>
      <c r="H1311" s="30"/>
      <c r="I1311" s="30"/>
      <c r="J1311" s="30"/>
    </row>
    <row r="1312" spans="1:10" x14ac:dyDescent="0.25">
      <c r="A1312" s="30"/>
      <c r="B1312" s="30"/>
      <c r="C1312" s="30"/>
      <c r="D1312" s="30"/>
      <c r="E1312" s="30"/>
      <c r="F1312" s="30"/>
      <c r="G1312" s="30"/>
      <c r="H1312" s="30"/>
      <c r="I1312" s="30"/>
      <c r="J1312" s="30"/>
    </row>
    <row r="1313" spans="1:10" x14ac:dyDescent="0.25">
      <c r="A1313" s="30"/>
      <c r="B1313" s="30"/>
      <c r="C1313" s="30"/>
      <c r="D1313" s="30"/>
      <c r="E1313" s="30"/>
      <c r="F1313" s="30"/>
      <c r="G1313" s="30"/>
      <c r="H1313" s="30"/>
      <c r="I1313" s="30"/>
      <c r="J1313" s="30"/>
    </row>
    <row r="1314" spans="1:10" x14ac:dyDescent="0.25">
      <c r="A1314" s="30"/>
      <c r="B1314" s="30"/>
      <c r="C1314" s="30"/>
      <c r="D1314" s="30"/>
      <c r="E1314" s="30"/>
      <c r="F1314" s="30"/>
      <c r="G1314" s="30"/>
      <c r="H1314" s="30"/>
      <c r="I1314" s="30"/>
      <c r="J1314" s="30"/>
    </row>
    <row r="1315" spans="1:10" x14ac:dyDescent="0.25">
      <c r="A1315" s="30"/>
      <c r="B1315" s="30"/>
      <c r="C1315" s="30"/>
      <c r="D1315" s="30"/>
      <c r="E1315" s="30"/>
      <c r="F1315" s="30"/>
      <c r="G1315" s="30"/>
      <c r="H1315" s="30"/>
      <c r="I1315" s="30"/>
      <c r="J1315" s="30"/>
    </row>
    <row r="1316" spans="1:10" x14ac:dyDescent="0.25">
      <c r="A1316" s="30"/>
      <c r="B1316" s="30"/>
      <c r="C1316" s="30"/>
      <c r="D1316" s="30"/>
      <c r="E1316" s="30"/>
      <c r="F1316" s="30"/>
      <c r="G1316" s="30"/>
      <c r="H1316" s="30"/>
      <c r="I1316" s="30"/>
      <c r="J1316" s="30"/>
    </row>
    <row r="1317" spans="1:10" x14ac:dyDescent="0.25">
      <c r="A1317" s="30"/>
      <c r="B1317" s="30"/>
      <c r="C1317" s="30"/>
      <c r="D1317" s="30"/>
      <c r="E1317" s="30"/>
      <c r="F1317" s="30"/>
      <c r="G1317" s="30"/>
      <c r="H1317" s="30"/>
      <c r="I1317" s="30"/>
      <c r="J1317" s="30"/>
    </row>
    <row r="1318" spans="1:10" x14ac:dyDescent="0.25">
      <c r="A1318" s="30"/>
      <c r="B1318" s="30"/>
      <c r="C1318" s="30"/>
      <c r="D1318" s="30"/>
      <c r="E1318" s="30"/>
      <c r="F1318" s="30"/>
      <c r="G1318" s="30"/>
      <c r="H1318" s="30"/>
      <c r="I1318" s="30"/>
      <c r="J1318" s="30"/>
    </row>
    <row r="1319" spans="1:10" x14ac:dyDescent="0.25">
      <c r="A1319" s="30"/>
      <c r="B1319" s="30"/>
      <c r="C1319" s="30"/>
      <c r="D1319" s="30"/>
      <c r="E1319" s="30"/>
      <c r="F1319" s="30"/>
      <c r="G1319" s="30"/>
      <c r="H1319" s="30"/>
      <c r="I1319" s="30"/>
      <c r="J1319" s="30"/>
    </row>
    <row r="1320" spans="1:10" x14ac:dyDescent="0.25">
      <c r="A1320" s="30"/>
      <c r="B1320" s="30"/>
      <c r="C1320" s="30"/>
      <c r="D1320" s="30"/>
      <c r="E1320" s="30"/>
      <c r="F1320" s="30"/>
      <c r="G1320" s="30"/>
      <c r="H1320" s="30"/>
      <c r="I1320" s="30"/>
      <c r="J1320" s="30"/>
    </row>
    <row r="1321" spans="1:10" x14ac:dyDescent="0.25">
      <c r="A1321" s="30"/>
      <c r="B1321" s="30"/>
      <c r="C1321" s="30"/>
      <c r="D1321" s="30"/>
      <c r="E1321" s="30"/>
      <c r="F1321" s="30"/>
      <c r="G1321" s="30"/>
      <c r="H1321" s="30"/>
      <c r="I1321" s="30"/>
      <c r="J1321" s="30"/>
    </row>
    <row r="1322" spans="1:10" x14ac:dyDescent="0.25">
      <c r="A1322" s="30"/>
      <c r="B1322" s="30"/>
      <c r="C1322" s="30"/>
      <c r="D1322" s="30"/>
      <c r="E1322" s="30"/>
      <c r="F1322" s="30"/>
      <c r="G1322" s="30"/>
      <c r="H1322" s="30"/>
      <c r="I1322" s="30"/>
      <c r="J1322" s="30"/>
    </row>
    <row r="1323" spans="1:10" x14ac:dyDescent="0.25">
      <c r="A1323" s="30"/>
      <c r="B1323" s="30"/>
      <c r="C1323" s="30"/>
      <c r="D1323" s="30"/>
      <c r="E1323" s="30"/>
      <c r="F1323" s="30"/>
      <c r="G1323" s="30"/>
      <c r="H1323" s="30"/>
      <c r="I1323" s="30"/>
      <c r="J1323" s="30"/>
    </row>
    <row r="1324" spans="1:10" x14ac:dyDescent="0.25">
      <c r="A1324" s="30"/>
      <c r="B1324" s="30"/>
      <c r="C1324" s="30"/>
      <c r="D1324" s="30"/>
      <c r="E1324" s="30"/>
      <c r="F1324" s="30"/>
      <c r="G1324" s="30"/>
      <c r="H1324" s="30"/>
      <c r="I1324" s="30"/>
      <c r="J1324" s="30"/>
    </row>
    <row r="1325" spans="1:10" x14ac:dyDescent="0.25">
      <c r="A1325" s="30"/>
      <c r="B1325" s="30"/>
      <c r="C1325" s="30"/>
      <c r="D1325" s="30"/>
      <c r="E1325" s="30"/>
      <c r="F1325" s="30"/>
      <c r="G1325" s="30"/>
      <c r="H1325" s="30"/>
      <c r="I1325" s="30"/>
      <c r="J1325" s="30"/>
    </row>
    <row r="1326" spans="1:10" x14ac:dyDescent="0.25">
      <c r="A1326" s="30"/>
      <c r="B1326" s="30"/>
      <c r="C1326" s="30"/>
      <c r="D1326" s="30"/>
      <c r="E1326" s="30"/>
      <c r="F1326" s="30"/>
      <c r="G1326" s="30"/>
      <c r="H1326" s="30"/>
      <c r="I1326" s="30"/>
      <c r="J1326" s="30"/>
    </row>
    <row r="1327" spans="1:10" x14ac:dyDescent="0.25">
      <c r="A1327" s="30"/>
      <c r="B1327" s="30"/>
      <c r="C1327" s="30"/>
      <c r="D1327" s="30"/>
      <c r="E1327" s="30"/>
      <c r="F1327" s="30"/>
      <c r="G1327" s="30"/>
      <c r="H1327" s="30"/>
      <c r="I1327" s="30"/>
      <c r="J1327" s="30"/>
    </row>
    <row r="1328" spans="1:10" x14ac:dyDescent="0.25">
      <c r="A1328" s="30"/>
      <c r="B1328" s="30"/>
      <c r="C1328" s="30"/>
      <c r="D1328" s="30"/>
      <c r="E1328" s="30"/>
      <c r="F1328" s="30"/>
      <c r="G1328" s="30"/>
      <c r="H1328" s="30"/>
      <c r="I1328" s="30"/>
      <c r="J1328" s="30"/>
    </row>
    <row r="1329" spans="1:10" x14ac:dyDescent="0.25">
      <c r="A1329" s="30"/>
      <c r="B1329" s="30"/>
      <c r="C1329" s="30"/>
      <c r="D1329" s="30"/>
      <c r="E1329" s="30"/>
      <c r="F1329" s="30"/>
      <c r="G1329" s="30"/>
      <c r="H1329" s="30"/>
      <c r="I1329" s="30"/>
      <c r="J1329" s="30"/>
    </row>
    <row r="1330" spans="1:10" x14ac:dyDescent="0.25">
      <c r="A1330" s="30"/>
      <c r="B1330" s="30"/>
      <c r="C1330" s="30"/>
      <c r="D1330" s="30"/>
      <c r="E1330" s="30"/>
      <c r="F1330" s="30"/>
      <c r="G1330" s="30"/>
      <c r="H1330" s="30"/>
      <c r="I1330" s="30"/>
      <c r="J1330" s="30"/>
    </row>
    <row r="1331" spans="1:10" x14ac:dyDescent="0.25">
      <c r="A1331" s="30"/>
      <c r="B1331" s="30"/>
      <c r="C1331" s="30"/>
      <c r="D1331" s="30"/>
      <c r="E1331" s="30"/>
      <c r="F1331" s="30"/>
      <c r="G1331" s="30"/>
      <c r="H1331" s="30"/>
      <c r="I1331" s="30"/>
      <c r="J1331" s="30"/>
    </row>
    <row r="1332" spans="1:10" x14ac:dyDescent="0.25">
      <c r="A1332" s="30"/>
      <c r="B1332" s="30"/>
      <c r="C1332" s="30"/>
      <c r="D1332" s="30"/>
      <c r="E1332" s="30"/>
      <c r="F1332" s="30"/>
      <c r="G1332" s="30"/>
      <c r="H1332" s="30"/>
      <c r="I1332" s="30"/>
      <c r="J1332" s="30"/>
    </row>
    <row r="1333" spans="1:10" x14ac:dyDescent="0.25">
      <c r="A1333" s="30"/>
      <c r="B1333" s="30"/>
      <c r="C1333" s="30"/>
      <c r="D1333" s="30"/>
      <c r="E1333" s="30"/>
      <c r="F1333" s="30"/>
      <c r="G1333" s="30"/>
      <c r="H1333" s="30"/>
      <c r="I1333" s="30"/>
      <c r="J1333" s="30"/>
    </row>
    <row r="1334" spans="1:10" x14ac:dyDescent="0.25">
      <c r="A1334" s="30"/>
      <c r="B1334" s="30"/>
      <c r="C1334" s="30"/>
      <c r="D1334" s="30"/>
      <c r="E1334" s="30"/>
      <c r="F1334" s="30"/>
      <c r="G1334" s="30"/>
      <c r="H1334" s="30"/>
      <c r="I1334" s="30"/>
      <c r="J1334" s="30"/>
    </row>
    <row r="1335" spans="1:10" x14ac:dyDescent="0.25">
      <c r="A1335" s="30"/>
      <c r="B1335" s="30"/>
      <c r="C1335" s="30"/>
      <c r="D1335" s="30"/>
      <c r="E1335" s="30"/>
      <c r="F1335" s="30"/>
      <c r="G1335" s="30"/>
      <c r="H1335" s="30"/>
      <c r="I1335" s="30"/>
      <c r="J1335" s="30"/>
    </row>
    <row r="1336" spans="1:10" x14ac:dyDescent="0.25">
      <c r="A1336" s="30"/>
      <c r="B1336" s="30"/>
      <c r="C1336" s="30"/>
      <c r="D1336" s="30"/>
      <c r="E1336" s="30"/>
      <c r="F1336" s="30"/>
      <c r="G1336" s="30"/>
      <c r="H1336" s="30"/>
      <c r="I1336" s="30"/>
      <c r="J1336" s="30"/>
    </row>
    <row r="1337" spans="1:10" x14ac:dyDescent="0.25">
      <c r="A1337" s="30"/>
      <c r="B1337" s="30"/>
      <c r="C1337" s="30"/>
      <c r="D1337" s="30"/>
      <c r="E1337" s="30"/>
      <c r="F1337" s="30"/>
      <c r="G1337" s="30"/>
      <c r="H1337" s="30"/>
      <c r="I1337" s="30"/>
      <c r="J1337" s="30"/>
    </row>
    <row r="1338" spans="1:10" x14ac:dyDescent="0.25">
      <c r="A1338" s="30"/>
      <c r="B1338" s="30"/>
      <c r="C1338" s="30"/>
      <c r="D1338" s="30"/>
      <c r="E1338" s="30"/>
      <c r="F1338" s="30"/>
      <c r="G1338" s="30"/>
      <c r="H1338" s="30"/>
      <c r="I1338" s="30"/>
      <c r="J1338" s="30"/>
    </row>
    <row r="1339" spans="1:10" x14ac:dyDescent="0.25">
      <c r="A1339" s="30"/>
      <c r="B1339" s="30"/>
      <c r="C1339" s="30"/>
      <c r="D1339" s="30"/>
      <c r="E1339" s="30"/>
      <c r="F1339" s="30"/>
      <c r="G1339" s="30"/>
      <c r="H1339" s="30"/>
      <c r="I1339" s="30"/>
      <c r="J1339" s="30"/>
    </row>
    <row r="1340" spans="1:10" x14ac:dyDescent="0.25">
      <c r="A1340" s="30"/>
      <c r="B1340" s="30"/>
      <c r="C1340" s="30"/>
      <c r="D1340" s="30"/>
      <c r="E1340" s="30"/>
      <c r="F1340" s="30"/>
      <c r="G1340" s="30"/>
      <c r="H1340" s="30"/>
      <c r="I1340" s="30"/>
      <c r="J1340" s="30"/>
    </row>
    <row r="1341" spans="1:10" x14ac:dyDescent="0.25">
      <c r="A1341" s="30"/>
      <c r="B1341" s="30"/>
      <c r="C1341" s="30"/>
      <c r="D1341" s="30"/>
      <c r="E1341" s="30"/>
      <c r="F1341" s="30"/>
      <c r="G1341" s="30"/>
      <c r="H1341" s="30"/>
      <c r="I1341" s="30"/>
      <c r="J1341" s="30"/>
    </row>
    <row r="1342" spans="1:10" x14ac:dyDescent="0.25">
      <c r="A1342" s="30"/>
      <c r="B1342" s="30"/>
      <c r="C1342" s="30"/>
      <c r="D1342" s="30"/>
      <c r="E1342" s="30"/>
      <c r="F1342" s="30"/>
      <c r="G1342" s="30"/>
      <c r="H1342" s="30"/>
      <c r="I1342" s="30"/>
      <c r="J1342" s="30"/>
    </row>
    <row r="1343" spans="1:10" x14ac:dyDescent="0.25">
      <c r="A1343" s="30"/>
      <c r="B1343" s="30"/>
      <c r="C1343" s="30"/>
      <c r="D1343" s="30"/>
      <c r="E1343" s="30"/>
      <c r="F1343" s="30"/>
      <c r="G1343" s="30"/>
      <c r="H1343" s="30"/>
      <c r="I1343" s="30"/>
      <c r="J1343" s="30"/>
    </row>
    <row r="1344" spans="1:10" x14ac:dyDescent="0.25">
      <c r="A1344" s="30"/>
      <c r="B1344" s="30"/>
      <c r="C1344" s="30"/>
      <c r="D1344" s="30"/>
      <c r="E1344" s="30"/>
      <c r="F1344" s="30"/>
      <c r="G1344" s="30"/>
      <c r="H1344" s="30"/>
      <c r="I1344" s="30"/>
      <c r="J1344" s="30"/>
    </row>
    <row r="1345" spans="1:10" x14ac:dyDescent="0.25">
      <c r="A1345" s="30"/>
      <c r="B1345" s="30"/>
      <c r="C1345" s="30"/>
      <c r="D1345" s="30"/>
      <c r="E1345" s="30"/>
      <c r="F1345" s="30"/>
      <c r="G1345" s="30"/>
      <c r="H1345" s="30"/>
      <c r="I1345" s="30"/>
      <c r="J1345" s="30"/>
    </row>
    <row r="1346" spans="1:10" x14ac:dyDescent="0.25">
      <c r="A1346" s="30"/>
      <c r="B1346" s="30"/>
      <c r="C1346" s="30"/>
      <c r="D1346" s="30"/>
      <c r="E1346" s="30"/>
      <c r="F1346" s="30"/>
      <c r="G1346" s="30"/>
      <c r="H1346" s="30"/>
      <c r="I1346" s="30"/>
      <c r="J1346" s="30"/>
    </row>
    <row r="1347" spans="1:10" x14ac:dyDescent="0.25">
      <c r="A1347" s="30"/>
      <c r="B1347" s="30"/>
      <c r="C1347" s="30"/>
      <c r="D1347" s="30"/>
      <c r="E1347" s="30"/>
      <c r="F1347" s="30"/>
      <c r="G1347" s="30"/>
      <c r="H1347" s="30"/>
      <c r="I1347" s="30"/>
      <c r="J1347" s="30"/>
    </row>
    <row r="1348" spans="1:10" x14ac:dyDescent="0.25">
      <c r="A1348" s="30"/>
      <c r="B1348" s="30"/>
      <c r="C1348" s="30"/>
      <c r="D1348" s="30"/>
      <c r="E1348" s="30"/>
      <c r="F1348" s="30"/>
      <c r="G1348" s="30"/>
      <c r="H1348" s="30"/>
      <c r="I1348" s="30"/>
      <c r="J1348" s="30"/>
    </row>
    <row r="1349" spans="1:10" x14ac:dyDescent="0.25">
      <c r="A1349" s="30"/>
      <c r="B1349" s="30"/>
      <c r="C1349" s="30"/>
      <c r="D1349" s="30"/>
      <c r="E1349" s="30"/>
      <c r="F1349" s="30"/>
      <c r="G1349" s="30"/>
      <c r="H1349" s="30"/>
      <c r="I1349" s="30"/>
      <c r="J1349" s="30"/>
    </row>
    <row r="1350" spans="1:10" x14ac:dyDescent="0.25">
      <c r="A1350" s="30"/>
      <c r="B1350" s="30"/>
      <c r="C1350" s="30"/>
      <c r="D1350" s="30"/>
      <c r="E1350" s="30"/>
      <c r="F1350" s="30"/>
      <c r="G1350" s="30"/>
      <c r="H1350" s="30"/>
      <c r="I1350" s="30"/>
      <c r="J1350" s="30"/>
    </row>
    <row r="1351" spans="1:10" x14ac:dyDescent="0.25">
      <c r="A1351" s="30"/>
      <c r="B1351" s="30"/>
      <c r="C1351" s="30"/>
      <c r="D1351" s="30"/>
      <c r="E1351" s="30"/>
      <c r="F1351" s="30"/>
      <c r="G1351" s="30"/>
      <c r="H1351" s="30"/>
      <c r="I1351" s="30"/>
      <c r="J1351" s="30"/>
    </row>
    <row r="1352" spans="1:10" x14ac:dyDescent="0.25">
      <c r="A1352" s="30"/>
      <c r="B1352" s="30"/>
      <c r="C1352" s="30"/>
      <c r="D1352" s="30"/>
      <c r="E1352" s="30"/>
      <c r="F1352" s="30"/>
      <c r="G1352" s="30"/>
      <c r="H1352" s="30"/>
      <c r="I1352" s="30"/>
      <c r="J1352" s="30"/>
    </row>
    <row r="1353" spans="1:10" x14ac:dyDescent="0.25">
      <c r="A1353" s="30"/>
      <c r="B1353" s="30"/>
      <c r="C1353" s="30"/>
      <c r="D1353" s="30"/>
      <c r="E1353" s="30"/>
      <c r="F1353" s="30"/>
      <c r="G1353" s="30"/>
      <c r="H1353" s="30"/>
      <c r="I1353" s="30"/>
      <c r="J1353" s="30"/>
    </row>
    <row r="1354" spans="1:10" x14ac:dyDescent="0.25">
      <c r="A1354" s="30"/>
      <c r="B1354" s="30"/>
      <c r="C1354" s="30"/>
      <c r="D1354" s="30"/>
      <c r="E1354" s="30"/>
      <c r="F1354" s="30"/>
      <c r="G1354" s="30"/>
      <c r="H1354" s="30"/>
      <c r="I1354" s="30"/>
      <c r="J1354" s="30"/>
    </row>
    <row r="1355" spans="1:10" x14ac:dyDescent="0.25">
      <c r="A1355" s="30"/>
      <c r="B1355" s="30"/>
      <c r="C1355" s="30"/>
      <c r="D1355" s="30"/>
      <c r="E1355" s="30"/>
      <c r="F1355" s="30"/>
      <c r="G1355" s="30"/>
      <c r="H1355" s="30"/>
      <c r="I1355" s="30"/>
      <c r="J1355" s="30"/>
    </row>
    <row r="1356" spans="1:10" x14ac:dyDescent="0.25">
      <c r="A1356" s="30"/>
      <c r="B1356" s="30"/>
      <c r="C1356" s="30"/>
      <c r="D1356" s="30"/>
      <c r="E1356" s="30"/>
      <c r="F1356" s="30"/>
      <c r="G1356" s="30"/>
      <c r="H1356" s="30"/>
      <c r="I1356" s="30"/>
      <c r="J1356" s="30"/>
    </row>
    <row r="1357" spans="1:10" x14ac:dyDescent="0.25">
      <c r="A1357" s="30"/>
      <c r="B1357" s="30"/>
      <c r="C1357" s="30"/>
      <c r="D1357" s="30"/>
      <c r="E1357" s="30"/>
      <c r="F1357" s="30"/>
      <c r="G1357" s="30"/>
      <c r="H1357" s="30"/>
      <c r="I1357" s="30"/>
      <c r="J1357" s="30"/>
    </row>
    <row r="1358" spans="1:10" x14ac:dyDescent="0.25">
      <c r="A1358" s="30"/>
      <c r="B1358" s="30"/>
      <c r="C1358" s="30"/>
      <c r="D1358" s="30"/>
      <c r="E1358" s="30"/>
      <c r="F1358" s="30"/>
      <c r="G1358" s="30"/>
      <c r="H1358" s="30"/>
      <c r="I1358" s="30"/>
      <c r="J1358" s="30"/>
    </row>
    <row r="1359" spans="1:10" x14ac:dyDescent="0.25">
      <c r="A1359" s="30"/>
      <c r="B1359" s="30"/>
      <c r="C1359" s="30"/>
      <c r="D1359" s="30"/>
      <c r="E1359" s="30"/>
      <c r="F1359" s="30"/>
      <c r="G1359" s="30"/>
      <c r="H1359" s="30"/>
      <c r="I1359" s="30"/>
      <c r="J1359" s="30"/>
    </row>
    <row r="1360" spans="1:10" x14ac:dyDescent="0.25">
      <c r="A1360" s="30"/>
      <c r="B1360" s="30"/>
      <c r="C1360" s="30"/>
      <c r="D1360" s="30"/>
      <c r="E1360" s="30"/>
      <c r="F1360" s="30"/>
      <c r="G1360" s="30"/>
      <c r="H1360" s="30"/>
      <c r="I1360" s="30"/>
      <c r="J1360" s="30"/>
    </row>
    <row r="1361" spans="1:10" x14ac:dyDescent="0.25">
      <c r="A1361" s="30"/>
      <c r="B1361" s="30"/>
      <c r="C1361" s="30"/>
      <c r="D1361" s="30"/>
      <c r="E1361" s="30"/>
      <c r="F1361" s="30"/>
      <c r="G1361" s="30"/>
      <c r="H1361" s="30"/>
      <c r="I1361" s="30"/>
      <c r="J1361" s="30"/>
    </row>
    <row r="1362" spans="1:10" x14ac:dyDescent="0.25">
      <c r="A1362" s="30"/>
      <c r="B1362" s="30"/>
      <c r="C1362" s="30"/>
      <c r="D1362" s="30"/>
      <c r="E1362" s="30"/>
      <c r="F1362" s="30"/>
      <c r="G1362" s="30"/>
      <c r="H1362" s="30"/>
      <c r="I1362" s="30"/>
      <c r="J1362" s="30"/>
    </row>
    <row r="1363" spans="1:10" x14ac:dyDescent="0.25">
      <c r="A1363" s="30"/>
      <c r="B1363" s="30"/>
      <c r="C1363" s="30"/>
      <c r="D1363" s="30"/>
      <c r="E1363" s="30"/>
      <c r="F1363" s="30"/>
      <c r="G1363" s="30"/>
      <c r="H1363" s="30"/>
      <c r="I1363" s="30"/>
      <c r="J1363" s="30"/>
    </row>
    <row r="1364" spans="1:10" x14ac:dyDescent="0.25">
      <c r="A1364" s="30"/>
      <c r="B1364" s="30"/>
      <c r="C1364" s="30"/>
      <c r="D1364" s="30"/>
      <c r="E1364" s="30"/>
      <c r="F1364" s="30"/>
      <c r="G1364" s="30"/>
      <c r="H1364" s="30"/>
      <c r="I1364" s="30"/>
      <c r="J1364" s="30"/>
    </row>
    <row r="1365" spans="1:10" x14ac:dyDescent="0.25">
      <c r="A1365" s="30"/>
      <c r="B1365" s="30"/>
      <c r="C1365" s="30"/>
      <c r="D1365" s="30"/>
      <c r="E1365" s="30"/>
      <c r="F1365" s="30"/>
      <c r="G1365" s="30"/>
      <c r="H1365" s="30"/>
      <c r="I1365" s="30"/>
      <c r="J1365" s="30"/>
    </row>
    <row r="1366" spans="1:10" x14ac:dyDescent="0.25">
      <c r="A1366" s="30"/>
      <c r="B1366" s="30"/>
      <c r="C1366" s="30"/>
      <c r="D1366" s="30"/>
      <c r="E1366" s="30"/>
      <c r="F1366" s="30"/>
      <c r="G1366" s="30"/>
      <c r="H1366" s="30"/>
      <c r="I1366" s="30"/>
      <c r="J1366" s="30"/>
    </row>
    <row r="1367" spans="1:10" x14ac:dyDescent="0.25">
      <c r="A1367" s="30"/>
      <c r="B1367" s="30"/>
      <c r="C1367" s="30"/>
      <c r="D1367" s="30"/>
      <c r="E1367" s="30"/>
      <c r="F1367" s="30"/>
      <c r="G1367" s="30"/>
      <c r="H1367" s="30"/>
      <c r="I1367" s="30"/>
      <c r="J1367" s="30"/>
    </row>
    <row r="1368" spans="1:10" x14ac:dyDescent="0.25">
      <c r="A1368" s="30"/>
      <c r="B1368" s="30"/>
      <c r="C1368" s="30"/>
      <c r="D1368" s="30"/>
      <c r="E1368" s="30"/>
      <c r="F1368" s="30"/>
      <c r="G1368" s="30"/>
      <c r="H1368" s="30"/>
      <c r="I1368" s="30"/>
      <c r="J1368" s="30"/>
    </row>
    <row r="1369" spans="1:10" x14ac:dyDescent="0.25">
      <c r="A1369" s="30"/>
      <c r="B1369" s="30"/>
      <c r="C1369" s="30"/>
      <c r="D1369" s="30"/>
      <c r="E1369" s="30"/>
      <c r="F1369" s="30"/>
      <c r="G1369" s="30"/>
      <c r="H1369" s="30"/>
      <c r="I1369" s="30"/>
      <c r="J1369" s="30"/>
    </row>
    <row r="1370" spans="1:10" x14ac:dyDescent="0.25">
      <c r="A1370" s="30"/>
      <c r="B1370" s="30"/>
      <c r="C1370" s="30"/>
      <c r="D1370" s="30"/>
      <c r="E1370" s="30"/>
      <c r="F1370" s="30"/>
      <c r="G1370" s="30"/>
      <c r="H1370" s="30"/>
      <c r="I1370" s="30"/>
      <c r="J1370" s="30"/>
    </row>
    <row r="1371" spans="1:10" x14ac:dyDescent="0.25">
      <c r="A1371" s="30"/>
      <c r="B1371" s="30"/>
      <c r="C1371" s="30"/>
      <c r="D1371" s="30"/>
      <c r="E1371" s="30"/>
      <c r="F1371" s="30"/>
      <c r="G1371" s="30"/>
      <c r="H1371" s="30"/>
      <c r="I1371" s="30"/>
      <c r="J1371" s="30"/>
    </row>
    <row r="1372" spans="1:10" x14ac:dyDescent="0.25">
      <c r="A1372" s="30"/>
      <c r="B1372" s="30"/>
      <c r="C1372" s="30"/>
      <c r="D1372" s="30"/>
      <c r="E1372" s="30"/>
      <c r="F1372" s="30"/>
      <c r="G1372" s="30"/>
      <c r="H1372" s="30"/>
      <c r="I1372" s="30"/>
      <c r="J1372" s="30"/>
    </row>
    <row r="1373" spans="1:10" x14ac:dyDescent="0.25">
      <c r="A1373" s="30"/>
      <c r="B1373" s="30"/>
      <c r="C1373" s="30"/>
      <c r="D1373" s="30"/>
      <c r="E1373" s="30"/>
      <c r="F1373" s="30"/>
      <c r="G1373" s="30"/>
      <c r="H1373" s="30"/>
      <c r="I1373" s="30"/>
      <c r="J1373" s="30"/>
    </row>
    <row r="1374" spans="1:10" x14ac:dyDescent="0.25">
      <c r="A1374" s="30"/>
      <c r="B1374" s="30"/>
      <c r="C1374" s="30"/>
      <c r="D1374" s="30"/>
      <c r="E1374" s="30"/>
      <c r="F1374" s="30"/>
      <c r="G1374" s="30"/>
      <c r="H1374" s="30"/>
      <c r="I1374" s="30"/>
      <c r="J1374" s="30"/>
    </row>
    <row r="1375" spans="1:10" x14ac:dyDescent="0.25">
      <c r="A1375" s="30"/>
      <c r="B1375" s="30"/>
      <c r="C1375" s="30"/>
      <c r="D1375" s="30"/>
      <c r="E1375" s="30"/>
      <c r="F1375" s="30"/>
      <c r="G1375" s="30"/>
      <c r="H1375" s="30"/>
      <c r="I1375" s="30"/>
      <c r="J1375" s="30"/>
    </row>
    <row r="1376" spans="1:10" x14ac:dyDescent="0.25">
      <c r="A1376" s="30"/>
      <c r="B1376" s="30"/>
      <c r="C1376" s="30"/>
      <c r="D1376" s="30"/>
      <c r="E1376" s="30"/>
      <c r="F1376" s="30"/>
      <c r="G1376" s="30"/>
      <c r="H1376" s="30"/>
      <c r="I1376" s="30"/>
      <c r="J1376" s="30"/>
    </row>
    <row r="1377" spans="1:10" x14ac:dyDescent="0.25">
      <c r="A1377" s="30"/>
      <c r="B1377" s="30"/>
      <c r="C1377" s="30"/>
      <c r="D1377" s="30"/>
      <c r="E1377" s="30"/>
      <c r="F1377" s="30"/>
      <c r="G1377" s="30"/>
      <c r="H1377" s="30"/>
      <c r="I1377" s="30"/>
      <c r="J1377" s="30"/>
    </row>
    <row r="1378" spans="1:10" x14ac:dyDescent="0.25">
      <c r="A1378" s="30"/>
      <c r="B1378" s="30"/>
      <c r="C1378" s="30"/>
      <c r="D1378" s="30"/>
      <c r="E1378" s="30"/>
      <c r="F1378" s="30"/>
      <c r="G1378" s="30"/>
      <c r="H1378" s="30"/>
      <c r="I1378" s="30"/>
      <c r="J1378" s="30"/>
    </row>
    <row r="1379" spans="1:10" x14ac:dyDescent="0.25">
      <c r="A1379" s="30"/>
      <c r="B1379" s="30"/>
      <c r="C1379" s="30"/>
      <c r="D1379" s="30"/>
      <c r="E1379" s="30"/>
      <c r="F1379" s="30"/>
      <c r="G1379" s="30"/>
      <c r="H1379" s="30"/>
      <c r="I1379" s="30"/>
      <c r="J1379" s="30"/>
    </row>
    <row r="1380" spans="1:10" x14ac:dyDescent="0.25">
      <c r="A1380" s="30"/>
      <c r="B1380" s="30"/>
      <c r="C1380" s="30"/>
      <c r="D1380" s="30"/>
      <c r="E1380" s="30"/>
      <c r="F1380" s="30"/>
      <c r="G1380" s="30"/>
      <c r="H1380" s="30"/>
      <c r="I1380" s="30"/>
      <c r="J1380" s="30"/>
    </row>
    <row r="1381" spans="1:10" x14ac:dyDescent="0.25">
      <c r="A1381" s="30"/>
      <c r="B1381" s="30"/>
      <c r="C1381" s="30"/>
      <c r="D1381" s="30"/>
      <c r="E1381" s="30"/>
      <c r="F1381" s="30"/>
      <c r="G1381" s="30"/>
      <c r="H1381" s="30"/>
      <c r="I1381" s="30"/>
      <c r="J1381" s="30"/>
    </row>
    <row r="1382" spans="1:10" x14ac:dyDescent="0.25">
      <c r="A1382" s="30"/>
      <c r="B1382" s="30"/>
      <c r="C1382" s="30"/>
      <c r="D1382" s="30"/>
      <c r="E1382" s="30"/>
      <c r="F1382" s="30"/>
      <c r="G1382" s="30"/>
      <c r="H1382" s="30"/>
      <c r="I1382" s="30"/>
      <c r="J1382" s="30"/>
    </row>
    <row r="1383" spans="1:10" x14ac:dyDescent="0.25">
      <c r="A1383" s="30"/>
      <c r="B1383" s="30"/>
      <c r="C1383" s="30"/>
      <c r="D1383" s="30"/>
      <c r="E1383" s="30"/>
      <c r="F1383" s="30"/>
      <c r="G1383" s="30"/>
      <c r="H1383" s="30"/>
      <c r="I1383" s="30"/>
      <c r="J1383" s="30"/>
    </row>
    <row r="1384" spans="1:10" x14ac:dyDescent="0.25">
      <c r="A1384" s="30"/>
      <c r="B1384" s="30"/>
      <c r="C1384" s="30"/>
      <c r="D1384" s="30"/>
      <c r="E1384" s="30"/>
      <c r="F1384" s="30"/>
      <c r="G1384" s="30"/>
      <c r="H1384" s="30"/>
      <c r="I1384" s="30"/>
      <c r="J1384" s="30"/>
    </row>
    <row r="1385" spans="1:10" x14ac:dyDescent="0.25">
      <c r="A1385" s="30"/>
      <c r="B1385" s="30"/>
      <c r="C1385" s="30"/>
      <c r="D1385" s="30"/>
      <c r="E1385" s="30"/>
      <c r="F1385" s="30"/>
      <c r="G1385" s="30"/>
      <c r="H1385" s="30"/>
      <c r="I1385" s="30"/>
      <c r="J1385" s="30"/>
    </row>
    <row r="1386" spans="1:10" x14ac:dyDescent="0.25">
      <c r="A1386" s="30"/>
      <c r="B1386" s="30"/>
      <c r="C1386" s="30"/>
      <c r="D1386" s="30"/>
      <c r="E1386" s="30"/>
      <c r="F1386" s="30"/>
      <c r="G1386" s="30"/>
      <c r="H1386" s="30"/>
      <c r="I1386" s="30"/>
      <c r="J1386" s="30"/>
    </row>
    <row r="1387" spans="1:10" x14ac:dyDescent="0.25">
      <c r="A1387" s="30"/>
      <c r="B1387" s="30"/>
      <c r="C1387" s="30"/>
      <c r="D1387" s="30"/>
      <c r="E1387" s="30"/>
      <c r="F1387" s="30"/>
      <c r="G1387" s="30"/>
      <c r="H1387" s="30"/>
      <c r="I1387" s="30"/>
      <c r="J1387" s="30"/>
    </row>
    <row r="1388" spans="1:10" x14ac:dyDescent="0.25">
      <c r="A1388" s="30"/>
      <c r="B1388" s="30"/>
      <c r="C1388" s="30"/>
      <c r="D1388" s="30"/>
      <c r="E1388" s="30"/>
      <c r="F1388" s="30"/>
      <c r="G1388" s="30"/>
      <c r="H1388" s="30"/>
      <c r="I1388" s="30"/>
      <c r="J1388" s="30"/>
    </row>
    <row r="1389" spans="1:10" x14ac:dyDescent="0.25">
      <c r="A1389" s="30"/>
      <c r="B1389" s="30"/>
      <c r="C1389" s="30"/>
      <c r="D1389" s="30"/>
      <c r="E1389" s="30"/>
      <c r="F1389" s="30"/>
      <c r="G1389" s="30"/>
      <c r="H1389" s="30"/>
      <c r="I1389" s="30"/>
      <c r="J1389" s="30"/>
    </row>
    <row r="1390" spans="1:10" x14ac:dyDescent="0.25">
      <c r="A1390" s="30"/>
      <c r="B1390" s="30"/>
      <c r="C1390" s="30"/>
      <c r="D1390" s="30"/>
      <c r="E1390" s="30"/>
      <c r="F1390" s="30"/>
      <c r="G1390" s="30"/>
      <c r="H1390" s="30"/>
      <c r="I1390" s="30"/>
      <c r="J1390" s="30"/>
    </row>
    <row r="1391" spans="1:10" x14ac:dyDescent="0.25">
      <c r="A1391" s="30"/>
      <c r="B1391" s="30"/>
      <c r="C1391" s="30"/>
      <c r="D1391" s="30"/>
      <c r="E1391" s="30"/>
      <c r="F1391" s="30"/>
      <c r="G1391" s="30"/>
      <c r="H1391" s="30"/>
      <c r="I1391" s="30"/>
      <c r="J1391" s="30"/>
    </row>
    <row r="1392" spans="1:10" x14ac:dyDescent="0.25">
      <c r="A1392" s="30"/>
      <c r="B1392" s="30"/>
      <c r="C1392" s="30"/>
      <c r="D1392" s="30"/>
      <c r="E1392" s="30"/>
      <c r="F1392" s="30"/>
      <c r="G1392" s="30"/>
      <c r="H1392" s="30"/>
      <c r="I1392" s="30"/>
      <c r="J1392" s="30"/>
    </row>
    <row r="1393" spans="1:10" x14ac:dyDescent="0.25">
      <c r="A1393" s="30"/>
      <c r="B1393" s="30"/>
      <c r="C1393" s="30"/>
      <c r="D1393" s="30"/>
      <c r="E1393" s="30"/>
      <c r="F1393" s="30"/>
      <c r="G1393" s="30"/>
      <c r="H1393" s="30"/>
      <c r="I1393" s="30"/>
      <c r="J1393" s="30"/>
    </row>
    <row r="1394" spans="1:10" x14ac:dyDescent="0.25">
      <c r="A1394" s="30"/>
      <c r="B1394" s="30"/>
      <c r="C1394" s="30"/>
      <c r="D1394" s="30"/>
      <c r="E1394" s="30"/>
      <c r="F1394" s="30"/>
      <c r="G1394" s="30"/>
      <c r="H1394" s="30"/>
      <c r="I1394" s="30"/>
      <c r="J1394" s="30"/>
    </row>
    <row r="1395" spans="1:10" x14ac:dyDescent="0.25">
      <c r="A1395" s="30"/>
      <c r="B1395" s="30"/>
      <c r="C1395" s="30"/>
      <c r="D1395" s="30"/>
      <c r="E1395" s="30"/>
      <c r="F1395" s="30"/>
      <c r="G1395" s="30"/>
      <c r="H1395" s="30"/>
      <c r="I1395" s="30"/>
      <c r="J1395" s="30"/>
    </row>
    <row r="1396" spans="1:10" x14ac:dyDescent="0.25">
      <c r="A1396" s="30"/>
      <c r="B1396" s="30"/>
      <c r="C1396" s="30"/>
      <c r="D1396" s="30"/>
      <c r="E1396" s="30"/>
      <c r="F1396" s="30"/>
      <c r="G1396" s="30"/>
      <c r="H1396" s="30"/>
      <c r="I1396" s="30"/>
      <c r="J1396" s="30"/>
    </row>
    <row r="1397" spans="1:10" x14ac:dyDescent="0.25">
      <c r="A1397" s="30"/>
      <c r="B1397" s="30"/>
      <c r="C1397" s="30"/>
      <c r="D1397" s="30"/>
      <c r="E1397" s="30"/>
      <c r="F1397" s="30"/>
      <c r="G1397" s="30"/>
      <c r="H1397" s="30"/>
      <c r="I1397" s="30"/>
      <c r="J1397" s="30"/>
    </row>
    <row r="1398" spans="1:10" x14ac:dyDescent="0.25">
      <c r="A1398" s="30"/>
      <c r="B1398" s="30"/>
      <c r="C1398" s="30"/>
      <c r="D1398" s="30"/>
      <c r="E1398" s="30"/>
      <c r="F1398" s="30"/>
      <c r="G1398" s="30"/>
      <c r="H1398" s="30"/>
      <c r="I1398" s="30"/>
      <c r="J1398" s="30"/>
    </row>
    <row r="1399" spans="1:10" x14ac:dyDescent="0.25">
      <c r="A1399" s="30"/>
      <c r="B1399" s="30"/>
      <c r="C1399" s="30"/>
      <c r="D1399" s="30"/>
      <c r="E1399" s="30"/>
      <c r="F1399" s="30"/>
      <c r="G1399" s="30"/>
      <c r="H1399" s="30"/>
      <c r="I1399" s="30"/>
      <c r="J1399" s="30"/>
    </row>
    <row r="1400" spans="1:10" x14ac:dyDescent="0.25">
      <c r="A1400" s="30"/>
      <c r="B1400" s="30"/>
      <c r="C1400" s="30"/>
      <c r="D1400" s="30"/>
      <c r="E1400" s="30"/>
      <c r="F1400" s="30"/>
      <c r="G1400" s="30"/>
      <c r="H1400" s="30"/>
      <c r="I1400" s="30"/>
      <c r="J1400" s="30"/>
    </row>
    <row r="1401" spans="1:10" x14ac:dyDescent="0.25">
      <c r="A1401" s="30"/>
      <c r="B1401" s="30"/>
      <c r="C1401" s="30"/>
      <c r="D1401" s="30"/>
      <c r="E1401" s="30"/>
      <c r="F1401" s="30"/>
      <c r="G1401" s="30"/>
      <c r="H1401" s="30"/>
      <c r="I1401" s="30"/>
      <c r="J1401" s="30"/>
    </row>
    <row r="1402" spans="1:10" x14ac:dyDescent="0.25">
      <c r="A1402" s="30"/>
      <c r="B1402" s="30"/>
      <c r="C1402" s="30"/>
      <c r="D1402" s="30"/>
      <c r="E1402" s="30"/>
      <c r="F1402" s="30"/>
      <c r="G1402" s="30"/>
      <c r="H1402" s="30"/>
      <c r="I1402" s="30"/>
      <c r="J1402" s="30"/>
    </row>
    <row r="1403" spans="1:10" x14ac:dyDescent="0.25">
      <c r="A1403" s="30"/>
      <c r="B1403" s="30"/>
      <c r="C1403" s="30"/>
      <c r="D1403" s="30"/>
      <c r="E1403" s="30"/>
      <c r="F1403" s="30"/>
      <c r="G1403" s="30"/>
      <c r="H1403" s="30"/>
      <c r="I1403" s="30"/>
      <c r="J1403" s="30"/>
    </row>
    <row r="1404" spans="1:10" x14ac:dyDescent="0.25">
      <c r="A1404" s="30"/>
      <c r="B1404" s="30"/>
      <c r="C1404" s="30"/>
      <c r="D1404" s="30"/>
      <c r="E1404" s="30"/>
      <c r="F1404" s="30"/>
      <c r="G1404" s="30"/>
      <c r="H1404" s="30"/>
      <c r="I1404" s="30"/>
      <c r="J1404" s="30"/>
    </row>
    <row r="1405" spans="1:10" x14ac:dyDescent="0.25">
      <c r="A1405" s="30"/>
      <c r="B1405" s="30"/>
      <c r="C1405" s="30"/>
      <c r="D1405" s="30"/>
      <c r="E1405" s="30"/>
      <c r="F1405" s="30"/>
      <c r="G1405" s="30"/>
      <c r="H1405" s="30"/>
      <c r="I1405" s="30"/>
      <c r="J1405" s="30"/>
    </row>
    <row r="1406" spans="1:10" x14ac:dyDescent="0.25">
      <c r="A1406" s="30"/>
      <c r="B1406" s="30"/>
      <c r="C1406" s="30"/>
      <c r="D1406" s="30"/>
      <c r="E1406" s="30"/>
      <c r="F1406" s="30"/>
      <c r="G1406" s="30"/>
      <c r="H1406" s="30"/>
      <c r="I1406" s="30"/>
      <c r="J1406" s="30"/>
    </row>
    <row r="1407" spans="1:10" x14ac:dyDescent="0.25">
      <c r="A1407" s="30"/>
      <c r="B1407" s="30"/>
      <c r="C1407" s="30"/>
      <c r="D1407" s="30"/>
      <c r="E1407" s="30"/>
      <c r="F1407" s="30"/>
      <c r="G1407" s="30"/>
      <c r="H1407" s="30"/>
      <c r="I1407" s="30"/>
      <c r="J1407" s="30"/>
    </row>
    <row r="1408" spans="1:10" x14ac:dyDescent="0.25">
      <c r="A1408" s="30"/>
      <c r="B1408" s="30"/>
      <c r="C1408" s="30"/>
      <c r="D1408" s="30"/>
      <c r="E1408" s="30"/>
      <c r="F1408" s="30"/>
      <c r="G1408" s="30"/>
      <c r="H1408" s="30"/>
      <c r="I1408" s="30"/>
      <c r="J1408" s="30"/>
    </row>
    <row r="1409" spans="1:10" x14ac:dyDescent="0.25">
      <c r="A1409" s="30"/>
      <c r="B1409" s="30"/>
      <c r="C1409" s="30"/>
      <c r="D1409" s="30"/>
      <c r="E1409" s="30"/>
      <c r="F1409" s="30"/>
      <c r="G1409" s="30"/>
      <c r="H1409" s="30"/>
      <c r="I1409" s="30"/>
      <c r="J1409" s="30"/>
    </row>
    <row r="1410" spans="1:10" x14ac:dyDescent="0.25">
      <c r="A1410" s="30"/>
      <c r="B1410" s="30"/>
      <c r="C1410" s="30"/>
      <c r="D1410" s="30"/>
      <c r="E1410" s="30"/>
      <c r="F1410" s="30"/>
      <c r="G1410" s="30"/>
      <c r="H1410" s="30"/>
      <c r="I1410" s="30"/>
      <c r="J1410" s="30"/>
    </row>
    <row r="1411" spans="1:10" x14ac:dyDescent="0.25">
      <c r="A1411" s="30"/>
      <c r="B1411" s="30"/>
      <c r="C1411" s="30"/>
      <c r="D1411" s="30"/>
      <c r="E1411" s="30"/>
      <c r="F1411" s="30"/>
      <c r="G1411" s="30"/>
      <c r="H1411" s="30"/>
      <c r="I1411" s="30"/>
      <c r="J1411" s="30"/>
    </row>
    <row r="1412" spans="1:10" x14ac:dyDescent="0.25">
      <c r="A1412" s="30"/>
      <c r="B1412" s="30"/>
      <c r="C1412" s="30"/>
      <c r="D1412" s="30"/>
      <c r="E1412" s="30"/>
      <c r="F1412" s="30"/>
      <c r="G1412" s="30"/>
      <c r="H1412" s="30"/>
      <c r="I1412" s="30"/>
      <c r="J1412" s="30"/>
    </row>
    <row r="1413" spans="1:10" x14ac:dyDescent="0.25">
      <c r="A1413" s="30"/>
      <c r="B1413" s="30"/>
      <c r="C1413" s="30"/>
      <c r="D1413" s="30"/>
      <c r="E1413" s="30"/>
      <c r="F1413" s="30"/>
      <c r="G1413" s="30"/>
      <c r="H1413" s="30"/>
      <c r="I1413" s="30"/>
      <c r="J1413" s="30"/>
    </row>
    <row r="1414" spans="1:10" x14ac:dyDescent="0.25">
      <c r="A1414" s="30"/>
      <c r="B1414" s="30"/>
      <c r="C1414" s="30"/>
      <c r="D1414" s="30"/>
      <c r="E1414" s="30"/>
      <c r="F1414" s="30"/>
      <c r="G1414" s="30"/>
      <c r="H1414" s="30"/>
      <c r="I1414" s="30"/>
      <c r="J1414" s="30"/>
    </row>
    <row r="1415" spans="1:10" x14ac:dyDescent="0.25">
      <c r="A1415" s="30"/>
      <c r="B1415" s="30"/>
      <c r="C1415" s="30"/>
      <c r="D1415" s="30"/>
      <c r="E1415" s="30"/>
      <c r="F1415" s="30"/>
      <c r="G1415" s="30"/>
      <c r="H1415" s="30"/>
      <c r="I1415" s="30"/>
      <c r="J1415" s="30"/>
    </row>
    <row r="1416" spans="1:10" x14ac:dyDescent="0.25">
      <c r="A1416" s="30"/>
      <c r="B1416" s="30"/>
      <c r="C1416" s="30"/>
      <c r="D1416" s="30"/>
      <c r="E1416" s="30"/>
      <c r="F1416" s="30"/>
      <c r="G1416" s="30"/>
      <c r="H1416" s="30"/>
      <c r="I1416" s="30"/>
      <c r="J1416" s="30"/>
    </row>
    <row r="1417" spans="1:10" x14ac:dyDescent="0.25">
      <c r="A1417" s="30"/>
      <c r="B1417" s="30"/>
      <c r="C1417" s="30"/>
      <c r="D1417" s="30"/>
      <c r="E1417" s="30"/>
      <c r="F1417" s="30"/>
      <c r="G1417" s="30"/>
      <c r="H1417" s="30"/>
      <c r="I1417" s="30"/>
      <c r="J1417" s="30"/>
    </row>
    <row r="1418" spans="1:10" x14ac:dyDescent="0.25">
      <c r="A1418" s="30"/>
      <c r="B1418" s="30"/>
      <c r="C1418" s="30"/>
      <c r="D1418" s="30"/>
      <c r="E1418" s="30"/>
      <c r="F1418" s="30"/>
      <c r="G1418" s="30"/>
      <c r="H1418" s="30"/>
      <c r="I1418" s="30"/>
      <c r="J1418" s="30"/>
    </row>
    <row r="1419" spans="1:10" x14ac:dyDescent="0.25">
      <c r="A1419" s="30"/>
      <c r="B1419" s="30"/>
      <c r="C1419" s="30"/>
      <c r="D1419" s="30"/>
      <c r="E1419" s="30"/>
      <c r="F1419" s="30"/>
      <c r="G1419" s="30"/>
      <c r="H1419" s="30"/>
      <c r="I1419" s="30"/>
      <c r="J1419" s="30"/>
    </row>
    <row r="1420" spans="1:10" x14ac:dyDescent="0.25">
      <c r="A1420" s="30"/>
      <c r="B1420" s="30"/>
      <c r="C1420" s="30"/>
      <c r="D1420" s="30"/>
      <c r="E1420" s="30"/>
      <c r="F1420" s="30"/>
      <c r="G1420" s="30"/>
      <c r="H1420" s="30"/>
      <c r="I1420" s="30"/>
      <c r="J1420" s="30"/>
    </row>
    <row r="1421" spans="1:10" x14ac:dyDescent="0.25">
      <c r="A1421" s="30"/>
      <c r="B1421" s="30"/>
      <c r="C1421" s="30"/>
      <c r="D1421" s="30"/>
      <c r="E1421" s="30"/>
      <c r="F1421" s="30"/>
      <c r="G1421" s="30"/>
      <c r="H1421" s="30"/>
      <c r="I1421" s="30"/>
      <c r="J1421" s="30"/>
    </row>
    <row r="1422" spans="1:10" x14ac:dyDescent="0.25">
      <c r="A1422" s="30"/>
      <c r="B1422" s="30"/>
      <c r="C1422" s="30"/>
      <c r="D1422" s="30"/>
      <c r="E1422" s="30"/>
      <c r="F1422" s="30"/>
      <c r="G1422" s="30"/>
      <c r="H1422" s="30"/>
      <c r="I1422" s="30"/>
      <c r="J1422" s="30"/>
    </row>
    <row r="1423" spans="1:10" x14ac:dyDescent="0.25">
      <c r="A1423" s="30"/>
      <c r="B1423" s="30"/>
      <c r="C1423" s="30"/>
      <c r="D1423" s="30"/>
      <c r="E1423" s="30"/>
      <c r="F1423" s="30"/>
      <c r="G1423" s="30"/>
      <c r="H1423" s="30"/>
      <c r="I1423" s="30"/>
      <c r="J1423" s="30"/>
    </row>
    <row r="1424" spans="1:10" x14ac:dyDescent="0.25">
      <c r="A1424" s="30"/>
      <c r="B1424" s="30"/>
      <c r="C1424" s="30"/>
      <c r="D1424" s="30"/>
      <c r="E1424" s="30"/>
      <c r="F1424" s="30"/>
      <c r="G1424" s="30"/>
      <c r="H1424" s="30"/>
      <c r="I1424" s="30"/>
      <c r="J1424" s="30"/>
    </row>
    <row r="1425" spans="1:10" x14ac:dyDescent="0.25">
      <c r="A1425" s="30"/>
      <c r="B1425" s="30"/>
      <c r="C1425" s="30"/>
      <c r="D1425" s="30"/>
      <c r="E1425" s="30"/>
      <c r="F1425" s="30"/>
      <c r="G1425" s="30"/>
      <c r="H1425" s="30"/>
      <c r="I1425" s="30"/>
      <c r="J1425" s="30"/>
    </row>
    <row r="1426" spans="1:10" x14ac:dyDescent="0.25">
      <c r="A1426" s="30"/>
      <c r="B1426" s="30"/>
      <c r="C1426" s="30"/>
      <c r="D1426" s="30"/>
      <c r="E1426" s="30"/>
      <c r="F1426" s="30"/>
      <c r="G1426" s="30"/>
      <c r="H1426" s="30"/>
      <c r="I1426" s="30"/>
      <c r="J1426" s="30"/>
    </row>
    <row r="1427" spans="1:10" x14ac:dyDescent="0.25">
      <c r="A1427" s="30"/>
      <c r="B1427" s="30"/>
      <c r="C1427" s="30"/>
      <c r="D1427" s="30"/>
      <c r="E1427" s="30"/>
      <c r="F1427" s="30"/>
      <c r="G1427" s="30"/>
      <c r="H1427" s="30"/>
      <c r="I1427" s="30"/>
      <c r="J1427" s="30"/>
    </row>
    <row r="1428" spans="1:10" x14ac:dyDescent="0.25">
      <c r="A1428" s="30"/>
      <c r="B1428" s="30"/>
      <c r="C1428" s="30"/>
      <c r="D1428" s="30"/>
      <c r="E1428" s="30"/>
      <c r="F1428" s="30"/>
      <c r="G1428" s="30"/>
      <c r="H1428" s="30"/>
      <c r="I1428" s="30"/>
      <c r="J1428" s="30"/>
    </row>
    <row r="1429" spans="1:10" x14ac:dyDescent="0.25">
      <c r="A1429" s="30"/>
      <c r="B1429" s="30"/>
      <c r="C1429" s="30"/>
      <c r="D1429" s="30"/>
      <c r="E1429" s="30"/>
      <c r="F1429" s="30"/>
      <c r="G1429" s="30"/>
      <c r="H1429" s="30"/>
      <c r="I1429" s="30"/>
      <c r="J1429" s="30"/>
    </row>
    <row r="1430" spans="1:10" x14ac:dyDescent="0.25">
      <c r="A1430" s="30"/>
      <c r="B1430" s="30"/>
      <c r="C1430" s="30"/>
      <c r="D1430" s="30"/>
      <c r="E1430" s="30"/>
      <c r="F1430" s="30"/>
      <c r="G1430" s="30"/>
      <c r="H1430" s="30"/>
      <c r="I1430" s="30"/>
      <c r="J1430" s="30"/>
    </row>
    <row r="1431" spans="1:10" x14ac:dyDescent="0.25">
      <c r="A1431" s="30"/>
      <c r="B1431" s="30"/>
      <c r="C1431" s="30"/>
      <c r="D1431" s="30"/>
      <c r="E1431" s="30"/>
      <c r="F1431" s="30"/>
      <c r="G1431" s="30"/>
      <c r="H1431" s="30"/>
      <c r="I1431" s="30"/>
      <c r="J1431" s="30"/>
    </row>
    <row r="1432" spans="1:10" x14ac:dyDescent="0.25">
      <c r="A1432" s="30"/>
      <c r="B1432" s="30"/>
      <c r="C1432" s="30"/>
      <c r="D1432" s="30"/>
      <c r="E1432" s="30"/>
      <c r="F1432" s="30"/>
      <c r="G1432" s="30"/>
      <c r="H1432" s="30"/>
      <c r="I1432" s="30"/>
      <c r="J1432" s="30"/>
    </row>
    <row r="1433" spans="1:10" x14ac:dyDescent="0.25">
      <c r="A1433" s="30"/>
      <c r="B1433" s="30"/>
      <c r="C1433" s="30"/>
      <c r="D1433" s="30"/>
      <c r="E1433" s="30"/>
      <c r="F1433" s="30"/>
      <c r="G1433" s="30"/>
      <c r="H1433" s="30"/>
      <c r="I1433" s="30"/>
      <c r="J1433" s="30"/>
    </row>
    <row r="1434" spans="1:10" x14ac:dyDescent="0.25">
      <c r="A1434" s="30"/>
      <c r="B1434" s="30"/>
      <c r="C1434" s="30"/>
      <c r="D1434" s="30"/>
      <c r="E1434" s="30"/>
      <c r="F1434" s="30"/>
      <c r="G1434" s="30"/>
      <c r="H1434" s="30"/>
      <c r="I1434" s="30"/>
      <c r="J1434" s="30"/>
    </row>
    <row r="1435" spans="1:10" x14ac:dyDescent="0.25">
      <c r="A1435" s="30"/>
      <c r="B1435" s="30"/>
      <c r="C1435" s="30"/>
      <c r="D1435" s="30"/>
      <c r="E1435" s="30"/>
      <c r="F1435" s="30"/>
      <c r="G1435" s="30"/>
      <c r="H1435" s="30"/>
      <c r="I1435" s="30"/>
      <c r="J1435" s="30"/>
    </row>
    <row r="1436" spans="1:10" x14ac:dyDescent="0.25">
      <c r="A1436" s="30"/>
      <c r="B1436" s="30"/>
      <c r="C1436" s="30"/>
      <c r="D1436" s="30"/>
      <c r="E1436" s="30"/>
      <c r="F1436" s="30"/>
      <c r="G1436" s="30"/>
      <c r="H1436" s="30"/>
      <c r="I1436" s="30"/>
      <c r="J1436" s="30"/>
    </row>
    <row r="1437" spans="1:10" x14ac:dyDescent="0.25">
      <c r="A1437" s="30"/>
      <c r="B1437" s="30"/>
      <c r="C1437" s="30"/>
      <c r="D1437" s="30"/>
      <c r="E1437" s="30"/>
      <c r="F1437" s="30"/>
      <c r="G1437" s="30"/>
      <c r="H1437" s="30"/>
      <c r="I1437" s="30"/>
      <c r="J1437" s="30"/>
    </row>
    <row r="1438" spans="1:10" x14ac:dyDescent="0.25">
      <c r="A1438" s="30"/>
      <c r="B1438" s="30"/>
      <c r="C1438" s="30"/>
      <c r="D1438" s="30"/>
      <c r="E1438" s="30"/>
      <c r="F1438" s="30"/>
      <c r="G1438" s="30"/>
      <c r="H1438" s="30"/>
      <c r="I1438" s="30"/>
      <c r="J1438" s="30"/>
    </row>
    <row r="1439" spans="1:10" x14ac:dyDescent="0.25">
      <c r="A1439" s="30"/>
      <c r="B1439" s="30"/>
      <c r="C1439" s="30"/>
      <c r="D1439" s="30"/>
      <c r="E1439" s="30"/>
      <c r="F1439" s="30"/>
      <c r="G1439" s="30"/>
      <c r="H1439" s="30"/>
      <c r="I1439" s="30"/>
      <c r="J1439" s="30"/>
    </row>
    <row r="1440" spans="1:10" x14ac:dyDescent="0.25">
      <c r="A1440" s="30"/>
      <c r="B1440" s="30"/>
      <c r="C1440" s="30"/>
      <c r="D1440" s="30"/>
      <c r="E1440" s="30"/>
      <c r="F1440" s="30"/>
      <c r="G1440" s="30"/>
      <c r="H1440" s="30"/>
      <c r="I1440" s="30"/>
      <c r="J1440" s="30"/>
    </row>
    <row r="1441" spans="1:10" x14ac:dyDescent="0.25">
      <c r="A1441" s="30"/>
      <c r="B1441" s="30"/>
      <c r="C1441" s="30"/>
      <c r="D1441" s="30"/>
      <c r="E1441" s="30"/>
      <c r="F1441" s="30"/>
      <c r="G1441" s="30"/>
      <c r="H1441" s="30"/>
      <c r="I1441" s="30"/>
      <c r="J1441" s="30"/>
    </row>
    <row r="1442" spans="1:10" x14ac:dyDescent="0.25">
      <c r="A1442" s="30"/>
      <c r="B1442" s="30"/>
      <c r="C1442" s="30"/>
      <c r="D1442" s="30"/>
      <c r="E1442" s="30"/>
      <c r="F1442" s="30"/>
      <c r="G1442" s="30"/>
      <c r="H1442" s="30"/>
      <c r="I1442" s="30"/>
      <c r="J1442" s="30"/>
    </row>
    <row r="1443" spans="1:10" x14ac:dyDescent="0.25">
      <c r="A1443" s="30"/>
      <c r="B1443" s="30"/>
      <c r="C1443" s="30"/>
      <c r="D1443" s="30"/>
      <c r="E1443" s="30"/>
      <c r="F1443" s="30"/>
      <c r="G1443" s="30"/>
      <c r="H1443" s="30"/>
      <c r="I1443" s="30"/>
      <c r="J1443" s="30"/>
    </row>
    <row r="1444" spans="1:10" x14ac:dyDescent="0.25">
      <c r="A1444" s="30"/>
      <c r="B1444" s="30"/>
      <c r="C1444" s="30"/>
      <c r="D1444" s="30"/>
      <c r="E1444" s="30"/>
      <c r="F1444" s="30"/>
      <c r="G1444" s="30"/>
      <c r="H1444" s="30"/>
      <c r="I1444" s="30"/>
      <c r="J1444" s="30"/>
    </row>
    <row r="1445" spans="1:10" x14ac:dyDescent="0.25">
      <c r="A1445" s="30"/>
      <c r="B1445" s="30"/>
      <c r="C1445" s="30"/>
      <c r="D1445" s="30"/>
      <c r="E1445" s="30"/>
      <c r="F1445" s="30"/>
      <c r="G1445" s="30"/>
      <c r="H1445" s="30"/>
      <c r="I1445" s="30"/>
      <c r="J1445" s="30"/>
    </row>
    <row r="1446" spans="1:10" x14ac:dyDescent="0.25">
      <c r="A1446" s="30"/>
      <c r="B1446" s="30"/>
      <c r="C1446" s="30"/>
      <c r="D1446" s="30"/>
      <c r="E1446" s="30"/>
      <c r="F1446" s="30"/>
      <c r="G1446" s="30"/>
      <c r="H1446" s="30"/>
      <c r="I1446" s="30"/>
      <c r="J1446" s="30"/>
    </row>
    <row r="1447" spans="1:10" x14ac:dyDescent="0.25">
      <c r="A1447" s="30"/>
      <c r="B1447" s="30"/>
      <c r="C1447" s="30"/>
      <c r="D1447" s="30"/>
      <c r="E1447" s="30"/>
      <c r="F1447" s="30"/>
      <c r="G1447" s="30"/>
      <c r="H1447" s="30"/>
      <c r="I1447" s="30"/>
      <c r="J1447" s="30"/>
    </row>
    <row r="1448" spans="1:10" x14ac:dyDescent="0.25">
      <c r="A1448" s="30"/>
      <c r="B1448" s="30"/>
      <c r="C1448" s="30"/>
      <c r="D1448" s="30"/>
      <c r="E1448" s="30"/>
      <c r="F1448" s="30"/>
      <c r="G1448" s="30"/>
      <c r="H1448" s="30"/>
      <c r="I1448" s="30"/>
      <c r="J1448" s="30"/>
    </row>
    <row r="1449" spans="1:10" x14ac:dyDescent="0.25">
      <c r="A1449" s="30"/>
      <c r="B1449" s="30"/>
      <c r="C1449" s="30"/>
      <c r="D1449" s="30"/>
      <c r="E1449" s="30"/>
      <c r="F1449" s="30"/>
      <c r="G1449" s="30"/>
      <c r="H1449" s="30"/>
      <c r="I1449" s="30"/>
      <c r="J1449" s="30"/>
    </row>
    <row r="1450" spans="1:10" x14ac:dyDescent="0.25">
      <c r="A1450" s="30"/>
      <c r="B1450" s="30"/>
      <c r="C1450" s="30"/>
      <c r="D1450" s="30"/>
      <c r="E1450" s="30"/>
      <c r="F1450" s="30"/>
      <c r="G1450" s="30"/>
      <c r="H1450" s="30"/>
      <c r="I1450" s="30"/>
      <c r="J1450" s="30"/>
    </row>
    <row r="1451" spans="1:10" x14ac:dyDescent="0.25">
      <c r="A1451" s="30"/>
      <c r="B1451" s="30"/>
      <c r="C1451" s="30"/>
      <c r="D1451" s="30"/>
      <c r="E1451" s="30"/>
      <c r="F1451" s="30"/>
      <c r="G1451" s="30"/>
      <c r="H1451" s="30"/>
      <c r="I1451" s="30"/>
      <c r="J1451" s="30"/>
    </row>
    <row r="1452" spans="1:10" x14ac:dyDescent="0.25">
      <c r="A1452" s="30"/>
      <c r="B1452" s="30"/>
      <c r="C1452" s="30"/>
      <c r="D1452" s="30"/>
      <c r="E1452" s="30"/>
      <c r="F1452" s="30"/>
      <c r="G1452" s="30"/>
      <c r="H1452" s="30"/>
      <c r="I1452" s="30"/>
      <c r="J1452" s="30"/>
    </row>
    <row r="1453" spans="1:10" x14ac:dyDescent="0.25">
      <c r="A1453" s="30"/>
      <c r="B1453" s="30"/>
      <c r="C1453" s="30"/>
      <c r="D1453" s="30"/>
      <c r="E1453" s="30"/>
      <c r="F1453" s="30"/>
      <c r="G1453" s="30"/>
      <c r="H1453" s="30"/>
      <c r="I1453" s="30"/>
      <c r="J1453" s="30"/>
    </row>
    <row r="1454" spans="1:10" x14ac:dyDescent="0.25">
      <c r="A1454" s="30"/>
      <c r="B1454" s="30"/>
      <c r="C1454" s="30"/>
      <c r="D1454" s="30"/>
      <c r="E1454" s="30"/>
      <c r="F1454" s="30"/>
      <c r="G1454" s="30"/>
      <c r="H1454" s="30"/>
      <c r="I1454" s="30"/>
      <c r="J1454" s="30"/>
    </row>
    <row r="1455" spans="1:10" x14ac:dyDescent="0.25">
      <c r="A1455" s="30"/>
      <c r="B1455" s="30"/>
      <c r="C1455" s="30"/>
      <c r="D1455" s="30"/>
      <c r="E1455" s="30"/>
      <c r="F1455" s="30"/>
      <c r="G1455" s="30"/>
      <c r="H1455" s="30"/>
      <c r="I1455" s="30"/>
      <c r="J1455" s="30"/>
    </row>
    <row r="1456" spans="1:10" x14ac:dyDescent="0.25">
      <c r="A1456" s="30"/>
      <c r="B1456" s="30"/>
      <c r="C1456" s="30"/>
      <c r="D1456" s="30"/>
      <c r="E1456" s="30"/>
      <c r="F1456" s="30"/>
      <c r="G1456" s="30"/>
      <c r="H1456" s="30"/>
      <c r="I1456" s="30"/>
      <c r="J1456" s="30"/>
    </row>
    <row r="1457" spans="1:10" x14ac:dyDescent="0.25">
      <c r="A1457" s="30"/>
      <c r="B1457" s="30"/>
      <c r="C1457" s="30"/>
      <c r="D1457" s="30"/>
      <c r="E1457" s="30"/>
      <c r="F1457" s="30"/>
      <c r="G1457" s="30"/>
      <c r="H1457" s="30"/>
      <c r="I1457" s="30"/>
      <c r="J1457" s="30"/>
    </row>
    <row r="1458" spans="1:10" x14ac:dyDescent="0.25">
      <c r="A1458" s="30"/>
      <c r="B1458" s="30"/>
      <c r="C1458" s="30"/>
      <c r="D1458" s="30"/>
      <c r="E1458" s="30"/>
      <c r="F1458" s="30"/>
      <c r="G1458" s="30"/>
      <c r="H1458" s="30"/>
      <c r="I1458" s="30"/>
      <c r="J1458" s="30"/>
    </row>
    <row r="1459" spans="1:10" x14ac:dyDescent="0.25">
      <c r="A1459" s="30"/>
      <c r="B1459" s="30"/>
      <c r="C1459" s="30"/>
      <c r="D1459" s="30"/>
      <c r="E1459" s="30"/>
      <c r="F1459" s="30"/>
      <c r="G1459" s="30"/>
      <c r="H1459" s="30"/>
      <c r="I1459" s="30"/>
      <c r="J1459" s="30"/>
    </row>
    <row r="1460" spans="1:10" x14ac:dyDescent="0.25">
      <c r="A1460" s="30"/>
      <c r="B1460" s="30"/>
      <c r="C1460" s="30"/>
      <c r="D1460" s="30"/>
      <c r="E1460" s="30"/>
      <c r="F1460" s="30"/>
      <c r="G1460" s="30"/>
      <c r="H1460" s="30"/>
      <c r="I1460" s="30"/>
      <c r="J1460" s="30"/>
    </row>
    <row r="1461" spans="1:10" x14ac:dyDescent="0.25">
      <c r="A1461" s="30"/>
      <c r="B1461" s="30"/>
      <c r="C1461" s="30"/>
      <c r="D1461" s="30"/>
      <c r="E1461" s="30"/>
      <c r="F1461" s="30"/>
      <c r="G1461" s="30"/>
      <c r="H1461" s="30"/>
      <c r="I1461" s="30"/>
      <c r="J1461" s="30"/>
    </row>
    <row r="1462" spans="1:10" x14ac:dyDescent="0.25">
      <c r="A1462" s="30"/>
      <c r="B1462" s="30"/>
      <c r="C1462" s="30"/>
      <c r="D1462" s="30"/>
      <c r="E1462" s="30"/>
      <c r="F1462" s="30"/>
      <c r="G1462" s="30"/>
      <c r="H1462" s="30"/>
      <c r="I1462" s="30"/>
      <c r="J1462" s="30"/>
    </row>
    <row r="1463" spans="1:10" x14ac:dyDescent="0.25">
      <c r="A1463" s="30"/>
      <c r="B1463" s="30"/>
      <c r="C1463" s="30"/>
      <c r="D1463" s="30"/>
      <c r="E1463" s="30"/>
      <c r="F1463" s="30"/>
      <c r="G1463" s="30"/>
      <c r="H1463" s="30"/>
      <c r="I1463" s="30"/>
      <c r="J1463" s="30"/>
    </row>
    <row r="1464" spans="1:10" x14ac:dyDescent="0.25">
      <c r="A1464" s="30"/>
      <c r="B1464" s="30"/>
      <c r="C1464" s="30"/>
      <c r="D1464" s="30"/>
      <c r="E1464" s="30"/>
      <c r="F1464" s="30"/>
      <c r="G1464" s="30"/>
      <c r="H1464" s="30"/>
      <c r="I1464" s="30"/>
      <c r="J1464" s="30"/>
    </row>
    <row r="1465" spans="1:10" x14ac:dyDescent="0.25">
      <c r="A1465" s="30"/>
      <c r="B1465" s="30"/>
      <c r="C1465" s="30"/>
      <c r="D1465" s="30"/>
      <c r="E1465" s="30"/>
      <c r="F1465" s="30"/>
      <c r="G1465" s="30"/>
      <c r="H1465" s="30"/>
      <c r="I1465" s="30"/>
      <c r="J1465" s="30"/>
    </row>
    <row r="1466" spans="1:10" x14ac:dyDescent="0.25">
      <c r="A1466" s="30"/>
      <c r="B1466" s="30"/>
      <c r="C1466" s="30"/>
      <c r="D1466" s="30"/>
      <c r="E1466" s="30"/>
      <c r="F1466" s="30"/>
      <c r="G1466" s="30"/>
      <c r="H1466" s="30"/>
      <c r="I1466" s="30"/>
      <c r="J1466" s="30"/>
    </row>
    <row r="1467" spans="1:10" x14ac:dyDescent="0.25">
      <c r="A1467" s="30"/>
      <c r="B1467" s="30"/>
      <c r="C1467" s="30"/>
      <c r="D1467" s="30"/>
      <c r="E1467" s="30"/>
      <c r="F1467" s="30"/>
      <c r="G1467" s="30"/>
      <c r="H1467" s="30"/>
      <c r="I1467" s="30"/>
      <c r="J1467" s="30"/>
    </row>
    <row r="1468" spans="1:10" x14ac:dyDescent="0.25">
      <c r="A1468" s="30"/>
      <c r="B1468" s="30"/>
      <c r="C1468" s="30"/>
      <c r="D1468" s="30"/>
      <c r="E1468" s="30"/>
      <c r="F1468" s="30"/>
      <c r="G1468" s="30"/>
      <c r="H1468" s="30"/>
      <c r="I1468" s="30"/>
      <c r="J1468" s="30"/>
    </row>
    <row r="1469" spans="1:10" x14ac:dyDescent="0.25">
      <c r="A1469" s="30"/>
      <c r="B1469" s="30"/>
      <c r="C1469" s="30"/>
      <c r="D1469" s="30"/>
      <c r="E1469" s="30"/>
      <c r="F1469" s="30"/>
      <c r="G1469" s="30"/>
      <c r="H1469" s="30"/>
      <c r="I1469" s="30"/>
      <c r="J1469" s="30"/>
    </row>
    <row r="1470" spans="1:10" x14ac:dyDescent="0.25">
      <c r="A1470" s="30"/>
      <c r="B1470" s="30"/>
      <c r="C1470" s="30"/>
      <c r="D1470" s="30"/>
      <c r="E1470" s="30"/>
      <c r="F1470" s="30"/>
      <c r="G1470" s="30"/>
      <c r="H1470" s="30"/>
      <c r="I1470" s="30"/>
      <c r="J1470" s="30"/>
    </row>
    <row r="1471" spans="1:10" x14ac:dyDescent="0.25">
      <c r="A1471" s="30"/>
      <c r="B1471" s="30"/>
      <c r="C1471" s="30"/>
      <c r="D1471" s="30"/>
      <c r="E1471" s="30"/>
      <c r="F1471" s="30"/>
      <c r="G1471" s="30"/>
      <c r="H1471" s="30"/>
      <c r="I1471" s="30"/>
      <c r="J1471" s="30"/>
    </row>
    <row r="1472" spans="1:10" x14ac:dyDescent="0.25">
      <c r="A1472" s="30"/>
      <c r="B1472" s="30"/>
      <c r="C1472" s="30"/>
      <c r="D1472" s="30"/>
      <c r="E1472" s="30"/>
      <c r="F1472" s="30"/>
      <c r="G1472" s="30"/>
      <c r="H1472" s="30"/>
      <c r="I1472" s="30"/>
      <c r="J1472" s="30"/>
    </row>
    <row r="1473" spans="1:10" x14ac:dyDescent="0.25">
      <c r="A1473" s="30"/>
      <c r="B1473" s="30"/>
      <c r="C1473" s="30"/>
      <c r="D1473" s="30"/>
      <c r="E1473" s="30"/>
      <c r="F1473" s="30"/>
      <c r="G1473" s="30"/>
      <c r="H1473" s="30"/>
      <c r="I1473" s="30"/>
      <c r="J1473" s="30"/>
    </row>
    <row r="1474" spans="1:10" x14ac:dyDescent="0.25">
      <c r="A1474" s="30"/>
      <c r="B1474" s="30"/>
      <c r="C1474" s="30"/>
      <c r="D1474" s="30"/>
      <c r="E1474" s="30"/>
      <c r="F1474" s="30"/>
      <c r="G1474" s="30"/>
      <c r="H1474" s="30"/>
      <c r="I1474" s="30"/>
      <c r="J1474" s="30"/>
    </row>
    <row r="1475" spans="1:10" x14ac:dyDescent="0.25">
      <c r="A1475" s="30"/>
      <c r="B1475" s="30"/>
      <c r="C1475" s="30"/>
      <c r="D1475" s="30"/>
      <c r="E1475" s="30"/>
      <c r="F1475" s="30"/>
      <c r="G1475" s="30"/>
      <c r="H1475" s="30"/>
      <c r="I1475" s="30"/>
      <c r="J1475" s="30"/>
    </row>
    <row r="1476" spans="1:10" x14ac:dyDescent="0.25">
      <c r="A1476" s="30"/>
      <c r="B1476" s="30"/>
      <c r="C1476" s="30"/>
      <c r="D1476" s="30"/>
      <c r="E1476" s="30"/>
      <c r="F1476" s="30"/>
      <c r="G1476" s="30"/>
      <c r="H1476" s="30"/>
      <c r="I1476" s="30"/>
      <c r="J1476" s="30"/>
    </row>
    <row r="1477" spans="1:10" x14ac:dyDescent="0.25">
      <c r="A1477" s="30"/>
      <c r="B1477" s="30"/>
      <c r="C1477" s="30"/>
      <c r="D1477" s="30"/>
      <c r="E1477" s="30"/>
      <c r="F1477" s="30"/>
      <c r="G1477" s="30"/>
      <c r="H1477" s="30"/>
      <c r="I1477" s="30"/>
      <c r="J1477" s="30"/>
    </row>
    <row r="1478" spans="1:10" x14ac:dyDescent="0.25">
      <c r="A1478" s="30"/>
      <c r="B1478" s="30"/>
      <c r="C1478" s="30"/>
      <c r="D1478" s="30"/>
      <c r="E1478" s="30"/>
      <c r="F1478" s="30"/>
      <c r="G1478" s="30"/>
      <c r="H1478" s="30"/>
      <c r="I1478" s="30"/>
      <c r="J1478" s="30"/>
    </row>
    <row r="1479" spans="1:10" x14ac:dyDescent="0.25">
      <c r="A1479" s="30"/>
      <c r="B1479" s="30"/>
      <c r="C1479" s="30"/>
      <c r="D1479" s="30"/>
      <c r="E1479" s="30"/>
      <c r="F1479" s="30"/>
      <c r="G1479" s="30"/>
      <c r="H1479" s="30"/>
      <c r="I1479" s="30"/>
      <c r="J1479" s="30"/>
    </row>
    <row r="1480" spans="1:10" x14ac:dyDescent="0.25">
      <c r="A1480" s="30"/>
      <c r="B1480" s="30"/>
      <c r="C1480" s="30"/>
      <c r="D1480" s="30"/>
      <c r="E1480" s="30"/>
      <c r="F1480" s="30"/>
      <c r="G1480" s="30"/>
      <c r="H1480" s="30"/>
      <c r="I1480" s="30"/>
      <c r="J1480" s="30"/>
    </row>
    <row r="1481" spans="1:10" x14ac:dyDescent="0.25">
      <c r="A1481" s="30"/>
      <c r="B1481" s="30"/>
      <c r="C1481" s="30"/>
      <c r="D1481" s="30"/>
      <c r="E1481" s="30"/>
      <c r="F1481" s="30"/>
      <c r="G1481" s="30"/>
      <c r="H1481" s="30"/>
      <c r="I1481" s="30"/>
      <c r="J1481" s="30"/>
    </row>
    <row r="1482" spans="1:10" x14ac:dyDescent="0.25">
      <c r="A1482" s="30"/>
      <c r="B1482" s="30"/>
      <c r="C1482" s="30"/>
      <c r="D1482" s="30"/>
      <c r="E1482" s="30"/>
      <c r="F1482" s="30"/>
      <c r="G1482" s="30"/>
      <c r="H1482" s="30"/>
      <c r="I1482" s="30"/>
      <c r="J1482" s="30"/>
    </row>
    <row r="1483" spans="1:10" x14ac:dyDescent="0.25">
      <c r="A1483" s="30"/>
      <c r="B1483" s="30"/>
      <c r="C1483" s="30"/>
      <c r="D1483" s="30"/>
      <c r="E1483" s="30"/>
      <c r="F1483" s="30"/>
      <c r="G1483" s="30"/>
      <c r="H1483" s="30"/>
      <c r="I1483" s="30"/>
      <c r="J1483" s="30"/>
    </row>
    <row r="1484" spans="1:10" x14ac:dyDescent="0.25">
      <c r="A1484" s="30"/>
      <c r="B1484" s="30"/>
      <c r="C1484" s="30"/>
      <c r="D1484" s="30"/>
      <c r="E1484" s="30"/>
      <c r="F1484" s="30"/>
      <c r="G1484" s="30"/>
      <c r="H1484" s="30"/>
      <c r="I1484" s="30"/>
      <c r="J1484" s="30"/>
    </row>
    <row r="1485" spans="1:10" x14ac:dyDescent="0.25">
      <c r="A1485" s="30"/>
      <c r="B1485" s="30"/>
      <c r="C1485" s="30"/>
      <c r="D1485" s="30"/>
      <c r="E1485" s="30"/>
      <c r="F1485" s="30"/>
      <c r="G1485" s="30"/>
      <c r="H1485" s="30"/>
      <c r="I1485" s="30"/>
      <c r="J1485" s="30"/>
    </row>
    <row r="1486" spans="1:10" x14ac:dyDescent="0.25">
      <c r="A1486" s="30"/>
      <c r="B1486" s="30"/>
      <c r="C1486" s="30"/>
      <c r="D1486" s="30"/>
      <c r="E1486" s="30"/>
      <c r="F1486" s="30"/>
      <c r="G1486" s="30"/>
      <c r="H1486" s="30"/>
      <c r="I1486" s="30"/>
      <c r="J1486" s="30"/>
    </row>
    <row r="1487" spans="1:10" x14ac:dyDescent="0.25">
      <c r="A1487" s="30"/>
      <c r="B1487" s="30"/>
      <c r="C1487" s="30"/>
      <c r="D1487" s="30"/>
      <c r="E1487" s="30"/>
      <c r="F1487" s="30"/>
      <c r="G1487" s="30"/>
      <c r="H1487" s="30"/>
      <c r="I1487" s="30"/>
      <c r="J1487" s="30"/>
    </row>
    <row r="1488" spans="1:10" x14ac:dyDescent="0.25">
      <c r="A1488" s="30"/>
      <c r="B1488" s="30"/>
      <c r="C1488" s="30"/>
      <c r="D1488" s="30"/>
      <c r="E1488" s="30"/>
      <c r="F1488" s="30"/>
      <c r="G1488" s="30"/>
      <c r="H1488" s="30"/>
      <c r="I1488" s="30"/>
      <c r="J1488" s="30"/>
    </row>
    <row r="1489" spans="1:10" x14ac:dyDescent="0.25">
      <c r="A1489" s="30"/>
      <c r="B1489" s="30"/>
      <c r="C1489" s="30"/>
      <c r="D1489" s="30"/>
      <c r="E1489" s="30"/>
      <c r="F1489" s="30"/>
      <c r="G1489" s="30"/>
      <c r="H1489" s="30"/>
      <c r="I1489" s="30"/>
      <c r="J1489" s="30"/>
    </row>
    <row r="1490" spans="1:10" x14ac:dyDescent="0.25">
      <c r="A1490" s="30"/>
      <c r="B1490" s="30"/>
      <c r="C1490" s="30"/>
      <c r="D1490" s="30"/>
      <c r="E1490" s="30"/>
      <c r="F1490" s="30"/>
      <c r="G1490" s="30"/>
      <c r="H1490" s="30"/>
      <c r="I1490" s="30"/>
      <c r="J1490" s="30"/>
    </row>
    <row r="1491" spans="1:10" x14ac:dyDescent="0.25">
      <c r="A1491" s="30"/>
      <c r="B1491" s="30"/>
      <c r="C1491" s="30"/>
      <c r="D1491" s="30"/>
      <c r="E1491" s="30"/>
      <c r="F1491" s="30"/>
      <c r="G1491" s="30"/>
      <c r="H1491" s="30"/>
      <c r="I1491" s="30"/>
      <c r="J1491" s="30"/>
    </row>
    <row r="1492" spans="1:10" x14ac:dyDescent="0.25">
      <c r="A1492" s="30"/>
      <c r="B1492" s="30"/>
      <c r="C1492" s="30"/>
      <c r="D1492" s="30"/>
      <c r="E1492" s="30"/>
      <c r="F1492" s="30"/>
      <c r="G1492" s="30"/>
      <c r="H1492" s="30"/>
      <c r="I1492" s="30"/>
      <c r="J1492" s="30"/>
    </row>
    <row r="1493" spans="1:10" x14ac:dyDescent="0.25">
      <c r="A1493" s="30"/>
      <c r="B1493" s="30"/>
      <c r="C1493" s="30"/>
      <c r="D1493" s="30"/>
      <c r="E1493" s="30"/>
      <c r="F1493" s="30"/>
      <c r="G1493" s="30"/>
      <c r="H1493" s="30"/>
      <c r="I1493" s="30"/>
      <c r="J1493" s="30"/>
    </row>
    <row r="1494" spans="1:10" x14ac:dyDescent="0.25">
      <c r="A1494" s="30"/>
      <c r="B1494" s="30"/>
      <c r="C1494" s="30"/>
      <c r="D1494" s="30"/>
      <c r="E1494" s="30"/>
      <c r="F1494" s="30"/>
      <c r="G1494" s="30"/>
      <c r="H1494" s="30"/>
      <c r="I1494" s="30"/>
      <c r="J1494" s="30"/>
    </row>
    <row r="1495" spans="1:10" x14ac:dyDescent="0.25">
      <c r="A1495" s="30"/>
      <c r="B1495" s="30"/>
      <c r="C1495" s="30"/>
      <c r="D1495" s="30"/>
      <c r="E1495" s="30"/>
      <c r="F1495" s="30"/>
      <c r="G1495" s="30"/>
      <c r="H1495" s="30"/>
      <c r="I1495" s="30"/>
      <c r="J1495" s="30"/>
    </row>
    <row r="1496" spans="1:10" x14ac:dyDescent="0.25">
      <c r="A1496" s="30"/>
      <c r="B1496" s="30"/>
      <c r="C1496" s="30"/>
      <c r="D1496" s="30"/>
      <c r="E1496" s="30"/>
      <c r="F1496" s="30"/>
      <c r="G1496" s="30"/>
      <c r="H1496" s="30"/>
      <c r="I1496" s="30"/>
      <c r="J1496" s="30"/>
    </row>
    <row r="1497" spans="1:10" x14ac:dyDescent="0.25">
      <c r="A1497" s="30"/>
      <c r="B1497" s="30"/>
      <c r="C1497" s="30"/>
      <c r="D1497" s="30"/>
      <c r="E1497" s="30"/>
      <c r="F1497" s="30"/>
      <c r="G1497" s="30"/>
      <c r="H1497" s="30"/>
      <c r="I1497" s="30"/>
      <c r="J1497" s="30"/>
    </row>
    <row r="1498" spans="1:10" x14ac:dyDescent="0.25">
      <c r="A1498" s="30"/>
      <c r="B1498" s="30"/>
      <c r="C1498" s="30"/>
      <c r="D1498" s="30"/>
      <c r="E1498" s="30"/>
      <c r="F1498" s="30"/>
      <c r="G1498" s="30"/>
      <c r="H1498" s="30"/>
      <c r="I1498" s="30"/>
      <c r="J1498" s="30"/>
    </row>
    <row r="1499" spans="1:10" x14ac:dyDescent="0.25">
      <c r="A1499" s="30"/>
      <c r="B1499" s="30"/>
      <c r="C1499" s="30"/>
      <c r="D1499" s="30"/>
      <c r="E1499" s="30"/>
      <c r="F1499" s="30"/>
      <c r="G1499" s="30"/>
      <c r="H1499" s="30"/>
      <c r="I1499" s="30"/>
      <c r="J1499" s="30"/>
    </row>
    <row r="1500" spans="1:10" x14ac:dyDescent="0.25">
      <c r="A1500" s="30"/>
      <c r="B1500" s="30"/>
      <c r="C1500" s="30"/>
      <c r="D1500" s="30"/>
      <c r="E1500" s="30"/>
      <c r="F1500" s="30"/>
      <c r="G1500" s="30"/>
      <c r="H1500" s="30"/>
      <c r="I1500" s="30"/>
      <c r="J1500" s="30"/>
    </row>
    <row r="1501" spans="1:10" x14ac:dyDescent="0.25">
      <c r="A1501" s="30"/>
      <c r="B1501" s="30"/>
      <c r="C1501" s="30"/>
      <c r="D1501" s="30"/>
      <c r="E1501" s="30"/>
      <c r="F1501" s="30"/>
      <c r="G1501" s="30"/>
      <c r="H1501" s="30"/>
      <c r="I1501" s="30"/>
      <c r="J1501" s="30"/>
    </row>
    <row r="1502" spans="1:10" x14ac:dyDescent="0.25">
      <c r="A1502" s="30"/>
      <c r="B1502" s="30"/>
      <c r="C1502" s="30"/>
      <c r="D1502" s="30"/>
      <c r="E1502" s="30"/>
      <c r="F1502" s="30"/>
      <c r="G1502" s="30"/>
      <c r="H1502" s="30"/>
      <c r="I1502" s="30"/>
      <c r="J1502" s="30"/>
    </row>
    <row r="1503" spans="1:10" x14ac:dyDescent="0.25">
      <c r="A1503" s="30"/>
      <c r="B1503" s="30"/>
      <c r="C1503" s="30"/>
      <c r="D1503" s="30"/>
      <c r="E1503" s="30"/>
      <c r="F1503" s="30"/>
      <c r="G1503" s="30"/>
      <c r="H1503" s="30"/>
      <c r="I1503" s="30"/>
      <c r="J1503" s="30"/>
    </row>
    <row r="1504" spans="1:10" x14ac:dyDescent="0.25">
      <c r="A1504" s="30"/>
      <c r="B1504" s="30"/>
      <c r="C1504" s="30"/>
      <c r="D1504" s="30"/>
      <c r="E1504" s="30"/>
      <c r="F1504" s="30"/>
      <c r="G1504" s="30"/>
      <c r="H1504" s="30"/>
      <c r="I1504" s="30"/>
      <c r="J1504" s="30"/>
    </row>
    <row r="1505" spans="1:10" x14ac:dyDescent="0.25">
      <c r="A1505" s="30"/>
      <c r="B1505" s="30"/>
      <c r="C1505" s="30"/>
      <c r="D1505" s="30"/>
      <c r="E1505" s="30"/>
      <c r="F1505" s="30"/>
      <c r="G1505" s="30"/>
      <c r="H1505" s="30"/>
      <c r="I1505" s="30"/>
      <c r="J1505" s="30"/>
    </row>
    <row r="1506" spans="1:10" x14ac:dyDescent="0.25">
      <c r="A1506" s="30"/>
      <c r="B1506" s="30"/>
      <c r="C1506" s="30"/>
      <c r="D1506" s="30"/>
      <c r="E1506" s="30"/>
      <c r="F1506" s="30"/>
      <c r="G1506" s="30"/>
      <c r="H1506" s="30"/>
      <c r="I1506" s="30"/>
      <c r="J1506" s="30"/>
    </row>
    <row r="1507" spans="1:10" x14ac:dyDescent="0.25">
      <c r="A1507" s="30"/>
      <c r="B1507" s="30"/>
      <c r="C1507" s="30"/>
      <c r="D1507" s="30"/>
      <c r="E1507" s="30"/>
      <c r="F1507" s="30"/>
      <c r="G1507" s="30"/>
      <c r="H1507" s="30"/>
      <c r="I1507" s="30"/>
      <c r="J1507" s="30"/>
    </row>
    <row r="1508" spans="1:10" x14ac:dyDescent="0.25">
      <c r="A1508" s="30"/>
      <c r="B1508" s="30"/>
      <c r="C1508" s="30"/>
      <c r="D1508" s="30"/>
      <c r="E1508" s="30"/>
      <c r="F1508" s="30"/>
      <c r="G1508" s="30"/>
      <c r="H1508" s="30"/>
      <c r="I1508" s="30"/>
      <c r="J1508" s="30"/>
    </row>
    <row r="1509" spans="1:10" x14ac:dyDescent="0.25">
      <c r="A1509" s="30"/>
      <c r="B1509" s="30"/>
      <c r="C1509" s="30"/>
      <c r="D1509" s="30"/>
      <c r="E1509" s="30"/>
      <c r="F1509" s="30"/>
      <c r="G1509" s="30"/>
      <c r="H1509" s="30"/>
      <c r="I1509" s="30"/>
      <c r="J1509" s="30"/>
    </row>
    <row r="1510" spans="1:10" x14ac:dyDescent="0.25">
      <c r="A1510" s="30"/>
      <c r="B1510" s="30"/>
      <c r="C1510" s="30"/>
      <c r="D1510" s="30"/>
      <c r="E1510" s="30"/>
      <c r="F1510" s="30"/>
      <c r="G1510" s="30"/>
      <c r="H1510" s="30"/>
      <c r="I1510" s="30"/>
      <c r="J1510" s="30"/>
    </row>
    <row r="1511" spans="1:10" x14ac:dyDescent="0.25">
      <c r="A1511" s="30"/>
      <c r="B1511" s="30"/>
      <c r="C1511" s="30"/>
      <c r="D1511" s="30"/>
      <c r="E1511" s="30"/>
      <c r="F1511" s="30"/>
      <c r="G1511" s="30"/>
      <c r="H1511" s="30"/>
      <c r="I1511" s="30"/>
      <c r="J1511" s="30"/>
    </row>
    <row r="1512" spans="1:10" x14ac:dyDescent="0.25">
      <c r="A1512" s="30"/>
      <c r="B1512" s="30"/>
      <c r="C1512" s="30"/>
      <c r="D1512" s="30"/>
      <c r="E1512" s="30"/>
      <c r="F1512" s="30"/>
      <c r="G1512" s="30"/>
      <c r="H1512" s="30"/>
      <c r="I1512" s="30"/>
      <c r="J1512" s="30"/>
    </row>
    <row r="1513" spans="1:10" x14ac:dyDescent="0.25">
      <c r="A1513" s="30"/>
      <c r="B1513" s="30"/>
      <c r="C1513" s="30"/>
      <c r="D1513" s="30"/>
      <c r="E1513" s="30"/>
      <c r="F1513" s="30"/>
      <c r="G1513" s="30"/>
      <c r="H1513" s="30"/>
      <c r="I1513" s="30"/>
      <c r="J1513" s="30"/>
    </row>
    <row r="1514" spans="1:10" x14ac:dyDescent="0.25">
      <c r="A1514" s="30"/>
      <c r="B1514" s="30"/>
      <c r="C1514" s="30"/>
      <c r="D1514" s="30"/>
      <c r="E1514" s="30"/>
      <c r="F1514" s="30"/>
      <c r="G1514" s="30"/>
      <c r="H1514" s="30"/>
      <c r="I1514" s="30"/>
      <c r="J1514" s="30"/>
    </row>
    <row r="1515" spans="1:10" x14ac:dyDescent="0.25">
      <c r="A1515" s="30"/>
      <c r="B1515" s="30"/>
      <c r="C1515" s="30"/>
      <c r="D1515" s="30"/>
      <c r="E1515" s="30"/>
      <c r="F1515" s="30"/>
      <c r="G1515" s="30"/>
      <c r="H1515" s="30"/>
      <c r="I1515" s="30"/>
      <c r="J1515" s="30"/>
    </row>
    <row r="1516" spans="1:10" x14ac:dyDescent="0.25">
      <c r="A1516" s="30"/>
      <c r="B1516" s="30"/>
      <c r="C1516" s="30"/>
      <c r="D1516" s="30"/>
      <c r="E1516" s="30"/>
      <c r="F1516" s="30"/>
      <c r="G1516" s="30"/>
      <c r="H1516" s="30"/>
      <c r="I1516" s="30"/>
      <c r="J1516" s="30"/>
    </row>
    <row r="1517" spans="1:10" x14ac:dyDescent="0.25">
      <c r="A1517" s="30"/>
      <c r="B1517" s="30"/>
      <c r="C1517" s="30"/>
      <c r="D1517" s="30"/>
      <c r="E1517" s="30"/>
      <c r="F1517" s="30"/>
      <c r="G1517" s="30"/>
      <c r="H1517" s="30"/>
      <c r="I1517" s="30"/>
      <c r="J1517" s="30"/>
    </row>
    <row r="1518" spans="1:10" x14ac:dyDescent="0.25">
      <c r="A1518" s="30"/>
      <c r="B1518" s="30"/>
      <c r="C1518" s="30"/>
      <c r="D1518" s="30"/>
      <c r="E1518" s="30"/>
      <c r="F1518" s="30"/>
      <c r="G1518" s="30"/>
      <c r="H1518" s="30"/>
      <c r="I1518" s="30"/>
      <c r="J1518" s="30"/>
    </row>
    <row r="1519" spans="1:10" x14ac:dyDescent="0.25">
      <c r="A1519" s="30"/>
      <c r="B1519" s="30"/>
      <c r="C1519" s="30"/>
      <c r="D1519" s="30"/>
      <c r="E1519" s="30"/>
      <c r="F1519" s="30"/>
      <c r="G1519" s="30"/>
      <c r="H1519" s="30"/>
      <c r="I1519" s="30"/>
      <c r="J1519" s="30"/>
    </row>
    <row r="1520" spans="1:10" x14ac:dyDescent="0.25">
      <c r="A1520" s="30"/>
      <c r="B1520" s="30"/>
      <c r="C1520" s="30"/>
      <c r="D1520" s="30"/>
      <c r="E1520" s="30"/>
      <c r="F1520" s="30"/>
      <c r="G1520" s="30"/>
      <c r="H1520" s="30"/>
      <c r="I1520" s="30"/>
      <c r="J1520" s="30"/>
    </row>
    <row r="1521" spans="1:10" x14ac:dyDescent="0.25">
      <c r="A1521" s="30"/>
      <c r="B1521" s="30"/>
      <c r="C1521" s="30"/>
      <c r="D1521" s="30"/>
      <c r="E1521" s="30"/>
      <c r="F1521" s="30"/>
      <c r="G1521" s="30"/>
      <c r="H1521" s="30"/>
      <c r="I1521" s="30"/>
      <c r="J1521" s="30"/>
    </row>
    <row r="1522" spans="1:10" x14ac:dyDescent="0.25">
      <c r="A1522" s="30"/>
      <c r="B1522" s="30"/>
      <c r="C1522" s="30"/>
      <c r="D1522" s="30"/>
      <c r="E1522" s="30"/>
      <c r="F1522" s="30"/>
      <c r="G1522" s="30"/>
      <c r="H1522" s="30"/>
      <c r="I1522" s="30"/>
      <c r="J1522" s="30"/>
    </row>
    <row r="1523" spans="1:10" x14ac:dyDescent="0.25">
      <c r="A1523" s="30"/>
      <c r="B1523" s="30"/>
      <c r="C1523" s="30"/>
      <c r="D1523" s="30"/>
      <c r="E1523" s="30"/>
      <c r="F1523" s="30"/>
      <c r="G1523" s="30"/>
      <c r="H1523" s="30"/>
      <c r="I1523" s="30"/>
      <c r="J1523" s="30"/>
    </row>
    <row r="1524" spans="1:10" x14ac:dyDescent="0.25">
      <c r="A1524" s="30"/>
      <c r="B1524" s="30"/>
      <c r="C1524" s="30"/>
      <c r="D1524" s="30"/>
      <c r="E1524" s="30"/>
      <c r="F1524" s="30"/>
      <c r="G1524" s="30"/>
      <c r="H1524" s="30"/>
      <c r="I1524" s="30"/>
      <c r="J1524" s="30"/>
    </row>
    <row r="1525" spans="1:10" x14ac:dyDescent="0.25">
      <c r="A1525" s="30"/>
      <c r="B1525" s="30"/>
      <c r="C1525" s="30"/>
      <c r="D1525" s="30"/>
      <c r="E1525" s="30"/>
      <c r="F1525" s="30"/>
      <c r="G1525" s="30"/>
      <c r="H1525" s="30"/>
      <c r="I1525" s="30"/>
      <c r="J1525" s="30"/>
    </row>
    <row r="1526" spans="1:10" x14ac:dyDescent="0.25">
      <c r="A1526" s="30"/>
      <c r="B1526" s="30"/>
      <c r="C1526" s="30"/>
      <c r="D1526" s="30"/>
      <c r="E1526" s="30"/>
      <c r="F1526" s="30"/>
      <c r="G1526" s="30"/>
      <c r="H1526" s="30"/>
      <c r="I1526" s="30"/>
      <c r="J1526" s="30"/>
    </row>
    <row r="1527" spans="1:10" x14ac:dyDescent="0.25">
      <c r="A1527" s="30"/>
      <c r="B1527" s="30"/>
      <c r="C1527" s="30"/>
      <c r="D1527" s="30"/>
      <c r="E1527" s="30"/>
      <c r="F1527" s="30"/>
      <c r="G1527" s="30"/>
      <c r="H1527" s="30"/>
      <c r="I1527" s="30"/>
      <c r="J1527" s="30"/>
    </row>
    <row r="1528" spans="1:10" x14ac:dyDescent="0.25">
      <c r="A1528" s="30"/>
      <c r="B1528" s="30"/>
      <c r="C1528" s="30"/>
      <c r="D1528" s="30"/>
      <c r="E1528" s="30"/>
      <c r="F1528" s="30"/>
      <c r="G1528" s="30"/>
      <c r="H1528" s="30"/>
      <c r="I1528" s="30"/>
      <c r="J1528" s="30"/>
    </row>
    <row r="1529" spans="1:10" x14ac:dyDescent="0.25">
      <c r="A1529" s="30"/>
      <c r="B1529" s="30"/>
      <c r="C1529" s="30"/>
      <c r="D1529" s="30"/>
      <c r="E1529" s="30"/>
      <c r="F1529" s="30"/>
      <c r="G1529" s="30"/>
      <c r="H1529" s="30"/>
      <c r="I1529" s="30"/>
      <c r="J1529" s="30"/>
    </row>
    <row r="1530" spans="1:10" x14ac:dyDescent="0.25">
      <c r="A1530" s="30"/>
      <c r="B1530" s="30"/>
      <c r="C1530" s="30"/>
      <c r="D1530" s="30"/>
      <c r="E1530" s="30"/>
      <c r="F1530" s="30"/>
      <c r="G1530" s="30"/>
      <c r="H1530" s="30"/>
      <c r="I1530" s="30"/>
      <c r="J1530" s="30"/>
    </row>
    <row r="1531" spans="1:10" x14ac:dyDescent="0.25">
      <c r="A1531" s="30"/>
      <c r="B1531" s="30"/>
      <c r="C1531" s="30"/>
      <c r="D1531" s="30"/>
      <c r="E1531" s="30"/>
      <c r="F1531" s="30"/>
      <c r="G1531" s="30"/>
      <c r="H1531" s="30"/>
      <c r="I1531" s="30"/>
      <c r="J1531" s="30"/>
    </row>
    <row r="1532" spans="1:10" x14ac:dyDescent="0.25">
      <c r="A1532" s="30"/>
      <c r="B1532" s="30"/>
      <c r="C1532" s="30"/>
      <c r="D1532" s="30"/>
      <c r="E1532" s="30"/>
      <c r="F1532" s="30"/>
      <c r="G1532" s="30"/>
      <c r="H1532" s="30"/>
      <c r="I1532" s="30"/>
      <c r="J1532" s="30"/>
    </row>
    <row r="1533" spans="1:10" x14ac:dyDescent="0.25">
      <c r="A1533" s="30"/>
      <c r="B1533" s="30"/>
      <c r="C1533" s="30"/>
      <c r="D1533" s="30"/>
      <c r="E1533" s="30"/>
      <c r="F1533" s="30"/>
      <c r="G1533" s="30"/>
      <c r="H1533" s="30"/>
      <c r="I1533" s="30"/>
      <c r="J1533" s="30"/>
    </row>
    <row r="1534" spans="1:10" x14ac:dyDescent="0.25">
      <c r="A1534" s="30"/>
      <c r="B1534" s="30"/>
      <c r="C1534" s="30"/>
      <c r="D1534" s="30"/>
      <c r="E1534" s="30"/>
      <c r="F1534" s="30"/>
      <c r="G1534" s="30"/>
      <c r="H1534" s="30"/>
      <c r="I1534" s="30"/>
      <c r="J1534" s="30"/>
    </row>
    <row r="1535" spans="1:10" x14ac:dyDescent="0.25">
      <c r="A1535" s="30"/>
      <c r="B1535" s="30"/>
      <c r="C1535" s="30"/>
      <c r="D1535" s="30"/>
      <c r="E1535" s="30"/>
      <c r="F1535" s="30"/>
      <c r="G1535" s="30"/>
      <c r="H1535" s="30"/>
      <c r="I1535" s="30"/>
      <c r="J1535" s="30"/>
    </row>
    <row r="1536" spans="1:10" x14ac:dyDescent="0.25">
      <c r="A1536" s="30"/>
      <c r="B1536" s="30"/>
      <c r="C1536" s="30"/>
      <c r="D1536" s="30"/>
      <c r="E1536" s="30"/>
      <c r="F1536" s="30"/>
      <c r="G1536" s="30"/>
      <c r="H1536" s="30"/>
      <c r="I1536" s="30"/>
      <c r="J1536" s="30"/>
    </row>
    <row r="1537" spans="1:10" x14ac:dyDescent="0.25">
      <c r="A1537" s="30"/>
      <c r="B1537" s="30"/>
      <c r="C1537" s="30"/>
      <c r="D1537" s="30"/>
      <c r="E1537" s="30"/>
      <c r="F1537" s="30"/>
      <c r="G1537" s="30"/>
      <c r="H1537" s="30"/>
      <c r="I1537" s="30"/>
      <c r="J1537" s="30"/>
    </row>
    <row r="1538" spans="1:10" x14ac:dyDescent="0.25">
      <c r="A1538" s="30"/>
      <c r="B1538" s="30"/>
      <c r="C1538" s="30"/>
      <c r="D1538" s="30"/>
      <c r="E1538" s="30"/>
      <c r="F1538" s="30"/>
      <c r="G1538" s="30"/>
      <c r="H1538" s="30"/>
      <c r="I1538" s="30"/>
      <c r="J1538" s="30"/>
    </row>
    <row r="1539" spans="1:10" x14ac:dyDescent="0.25">
      <c r="A1539" s="30"/>
      <c r="B1539" s="30"/>
      <c r="C1539" s="30"/>
      <c r="D1539" s="30"/>
      <c r="E1539" s="30"/>
      <c r="F1539" s="30"/>
      <c r="G1539" s="30"/>
      <c r="H1539" s="30"/>
      <c r="I1539" s="30"/>
      <c r="J1539" s="30"/>
    </row>
    <row r="1540" spans="1:10" x14ac:dyDescent="0.25">
      <c r="A1540" s="30"/>
      <c r="B1540" s="30"/>
      <c r="C1540" s="30"/>
      <c r="D1540" s="30"/>
      <c r="E1540" s="30"/>
      <c r="F1540" s="30"/>
      <c r="G1540" s="30"/>
      <c r="H1540" s="30"/>
      <c r="I1540" s="30"/>
      <c r="J1540" s="30"/>
    </row>
    <row r="1541" spans="1:10" x14ac:dyDescent="0.25">
      <c r="A1541" s="30"/>
      <c r="B1541" s="30"/>
      <c r="C1541" s="30"/>
      <c r="D1541" s="30"/>
      <c r="E1541" s="30"/>
      <c r="F1541" s="30"/>
      <c r="G1541" s="30"/>
      <c r="H1541" s="30"/>
      <c r="I1541" s="30"/>
      <c r="J1541" s="30"/>
    </row>
    <row r="1542" spans="1:10" x14ac:dyDescent="0.25">
      <c r="A1542" s="30"/>
      <c r="B1542" s="30"/>
      <c r="C1542" s="30"/>
      <c r="D1542" s="30"/>
      <c r="E1542" s="30"/>
      <c r="F1542" s="30"/>
      <c r="G1542" s="30"/>
      <c r="H1542" s="30"/>
      <c r="I1542" s="30"/>
      <c r="J1542" s="30"/>
    </row>
    <row r="1543" spans="1:10" x14ac:dyDescent="0.25">
      <c r="A1543" s="30"/>
      <c r="B1543" s="30"/>
      <c r="C1543" s="30"/>
      <c r="D1543" s="30"/>
      <c r="E1543" s="30"/>
      <c r="F1543" s="30"/>
      <c r="G1543" s="30"/>
      <c r="H1543" s="30"/>
      <c r="I1543" s="30"/>
      <c r="J1543" s="30"/>
    </row>
    <row r="1544" spans="1:10" x14ac:dyDescent="0.25">
      <c r="A1544" s="30"/>
      <c r="B1544" s="30"/>
      <c r="C1544" s="30"/>
      <c r="D1544" s="30"/>
      <c r="E1544" s="30"/>
      <c r="F1544" s="30"/>
      <c r="G1544" s="30"/>
      <c r="H1544" s="30"/>
      <c r="I1544" s="30"/>
      <c r="J1544" s="30"/>
    </row>
    <row r="1545" spans="1:10" x14ac:dyDescent="0.25">
      <c r="A1545" s="30"/>
      <c r="B1545" s="30"/>
      <c r="C1545" s="30"/>
      <c r="D1545" s="30"/>
      <c r="E1545" s="30"/>
      <c r="F1545" s="30"/>
      <c r="G1545" s="30"/>
      <c r="H1545" s="30"/>
      <c r="I1545" s="30"/>
      <c r="J1545" s="30"/>
    </row>
    <row r="1546" spans="1:10" x14ac:dyDescent="0.25">
      <c r="A1546" s="30"/>
      <c r="B1546" s="30"/>
      <c r="C1546" s="30"/>
      <c r="D1546" s="30"/>
      <c r="E1546" s="30"/>
      <c r="F1546" s="30"/>
      <c r="G1546" s="30"/>
      <c r="H1546" s="30"/>
      <c r="I1546" s="30"/>
      <c r="J1546" s="30"/>
    </row>
    <row r="1547" spans="1:10" x14ac:dyDescent="0.25">
      <c r="A1547" s="30"/>
      <c r="B1547" s="30"/>
      <c r="C1547" s="30"/>
      <c r="D1547" s="30"/>
      <c r="E1547" s="30"/>
      <c r="F1547" s="30"/>
      <c r="G1547" s="30"/>
      <c r="H1547" s="30"/>
      <c r="I1547" s="30"/>
      <c r="J1547" s="30"/>
    </row>
    <row r="1548" spans="1:10" x14ac:dyDescent="0.25">
      <c r="A1548" s="30"/>
      <c r="B1548" s="30"/>
      <c r="C1548" s="30"/>
      <c r="D1548" s="30"/>
      <c r="E1548" s="30"/>
      <c r="F1548" s="30"/>
      <c r="G1548" s="30"/>
      <c r="H1548" s="30"/>
      <c r="I1548" s="30"/>
      <c r="J1548" s="30"/>
    </row>
    <row r="1549" spans="1:10" x14ac:dyDescent="0.25">
      <c r="A1549" s="30"/>
      <c r="B1549" s="30"/>
      <c r="C1549" s="30"/>
      <c r="D1549" s="30"/>
      <c r="E1549" s="30"/>
      <c r="F1549" s="30"/>
      <c r="G1549" s="30"/>
      <c r="H1549" s="30"/>
      <c r="I1549" s="30"/>
      <c r="J1549" s="30"/>
    </row>
    <row r="1550" spans="1:10" x14ac:dyDescent="0.25">
      <c r="A1550" s="30"/>
      <c r="B1550" s="30"/>
      <c r="C1550" s="30"/>
      <c r="D1550" s="30"/>
      <c r="E1550" s="30"/>
      <c r="F1550" s="30"/>
      <c r="G1550" s="30"/>
      <c r="H1550" s="30"/>
      <c r="I1550" s="30"/>
      <c r="J1550" s="30"/>
    </row>
    <row r="1551" spans="1:10" x14ac:dyDescent="0.25">
      <c r="A1551" s="30"/>
      <c r="B1551" s="30"/>
      <c r="C1551" s="30"/>
      <c r="D1551" s="30"/>
      <c r="E1551" s="30"/>
      <c r="F1551" s="30"/>
      <c r="G1551" s="30"/>
      <c r="H1551" s="30"/>
      <c r="I1551" s="30"/>
      <c r="J1551" s="30"/>
    </row>
    <row r="1552" spans="1:10" x14ac:dyDescent="0.25">
      <c r="A1552" s="30"/>
      <c r="B1552" s="30"/>
      <c r="C1552" s="30"/>
      <c r="D1552" s="30"/>
      <c r="E1552" s="30"/>
      <c r="F1552" s="30"/>
      <c r="G1552" s="30"/>
      <c r="H1552" s="30"/>
      <c r="I1552" s="30"/>
      <c r="J1552" s="30"/>
    </row>
    <row r="1553" spans="1:10" x14ac:dyDescent="0.25">
      <c r="A1553" s="30"/>
      <c r="B1553" s="30"/>
      <c r="C1553" s="30"/>
      <c r="D1553" s="30"/>
      <c r="E1553" s="30"/>
      <c r="F1553" s="30"/>
      <c r="G1553" s="30"/>
      <c r="H1553" s="30"/>
      <c r="I1553" s="30"/>
      <c r="J1553" s="30"/>
    </row>
    <row r="1554" spans="1:10" x14ac:dyDescent="0.25">
      <c r="A1554" s="30"/>
      <c r="B1554" s="30"/>
      <c r="C1554" s="30"/>
      <c r="D1554" s="30"/>
      <c r="E1554" s="30"/>
      <c r="F1554" s="30"/>
      <c r="G1554" s="30"/>
      <c r="H1554" s="30"/>
      <c r="I1554" s="30"/>
      <c r="J1554" s="30"/>
    </row>
    <row r="1555" spans="1:10" x14ac:dyDescent="0.25">
      <c r="A1555" s="30"/>
      <c r="B1555" s="30"/>
      <c r="C1555" s="30"/>
      <c r="D1555" s="30"/>
      <c r="E1555" s="30"/>
      <c r="F1555" s="30"/>
      <c r="G1555" s="30"/>
      <c r="H1555" s="30"/>
      <c r="I1555" s="30"/>
      <c r="J1555" s="30"/>
    </row>
    <row r="1556" spans="1:10" x14ac:dyDescent="0.25">
      <c r="A1556" s="30"/>
      <c r="B1556" s="30"/>
      <c r="C1556" s="30"/>
      <c r="D1556" s="30"/>
      <c r="E1556" s="30"/>
      <c r="F1556" s="30"/>
      <c r="G1556" s="30"/>
      <c r="H1556" s="30"/>
      <c r="I1556" s="30"/>
      <c r="J1556" s="30"/>
    </row>
    <row r="1557" spans="1:10" x14ac:dyDescent="0.25">
      <c r="A1557" s="30"/>
      <c r="B1557" s="30"/>
      <c r="C1557" s="30"/>
      <c r="D1557" s="30"/>
      <c r="E1557" s="30"/>
      <c r="F1557" s="30"/>
      <c r="G1557" s="30"/>
      <c r="H1557" s="30"/>
      <c r="I1557" s="30"/>
      <c r="J1557" s="30"/>
    </row>
    <row r="1558" spans="1:10" x14ac:dyDescent="0.25">
      <c r="A1558" s="30"/>
      <c r="B1558" s="30"/>
      <c r="C1558" s="30"/>
      <c r="D1558" s="30"/>
      <c r="E1558" s="30"/>
      <c r="F1558" s="30"/>
      <c r="G1558" s="30"/>
      <c r="H1558" s="30"/>
      <c r="I1558" s="30"/>
      <c r="J1558" s="30"/>
    </row>
    <row r="1559" spans="1:10" x14ac:dyDescent="0.25">
      <c r="A1559" s="30"/>
      <c r="B1559" s="30"/>
      <c r="C1559" s="30"/>
      <c r="D1559" s="30"/>
      <c r="E1559" s="30"/>
      <c r="F1559" s="30"/>
      <c r="G1559" s="30"/>
      <c r="H1559" s="30"/>
      <c r="I1559" s="30"/>
      <c r="J1559" s="30"/>
    </row>
    <row r="1560" spans="1:10" x14ac:dyDescent="0.25">
      <c r="A1560" s="30"/>
      <c r="B1560" s="30"/>
      <c r="C1560" s="30"/>
      <c r="D1560" s="30"/>
      <c r="E1560" s="30"/>
      <c r="F1560" s="30"/>
      <c r="G1560" s="30"/>
      <c r="H1560" s="30"/>
      <c r="I1560" s="30"/>
      <c r="J1560" s="30"/>
    </row>
    <row r="1561" spans="1:10" x14ac:dyDescent="0.25">
      <c r="A1561" s="30"/>
      <c r="B1561" s="30"/>
      <c r="C1561" s="30"/>
      <c r="D1561" s="30"/>
      <c r="E1561" s="30"/>
      <c r="F1561" s="30"/>
      <c r="G1561" s="30"/>
      <c r="H1561" s="30"/>
      <c r="I1561" s="30"/>
      <c r="J1561" s="30"/>
    </row>
    <row r="1562" spans="1:10" x14ac:dyDescent="0.25">
      <c r="A1562" s="30"/>
      <c r="B1562" s="30"/>
      <c r="C1562" s="30"/>
      <c r="D1562" s="30"/>
      <c r="E1562" s="30"/>
      <c r="F1562" s="30"/>
      <c r="G1562" s="30"/>
      <c r="H1562" s="30"/>
      <c r="I1562" s="30"/>
      <c r="J1562" s="30"/>
    </row>
    <row r="1563" spans="1:10" x14ac:dyDescent="0.25">
      <c r="A1563" s="30"/>
      <c r="B1563" s="30"/>
      <c r="C1563" s="30"/>
      <c r="D1563" s="30"/>
      <c r="E1563" s="30"/>
      <c r="F1563" s="30"/>
      <c r="G1563" s="30"/>
      <c r="H1563" s="30"/>
      <c r="I1563" s="30"/>
      <c r="J1563" s="30"/>
    </row>
    <row r="1564" spans="1:10" x14ac:dyDescent="0.25">
      <c r="A1564" s="30"/>
      <c r="B1564" s="30"/>
      <c r="C1564" s="30"/>
      <c r="D1564" s="30"/>
      <c r="E1564" s="30"/>
      <c r="F1564" s="30"/>
      <c r="G1564" s="30"/>
      <c r="H1564" s="30"/>
      <c r="I1564" s="30"/>
      <c r="J1564" s="30"/>
    </row>
    <row r="1565" spans="1:10" x14ac:dyDescent="0.25">
      <c r="A1565" s="30"/>
      <c r="B1565" s="30"/>
      <c r="C1565" s="30"/>
      <c r="D1565" s="30"/>
      <c r="E1565" s="30"/>
      <c r="F1565" s="30"/>
      <c r="G1565" s="30"/>
      <c r="H1565" s="30"/>
      <c r="I1565" s="30"/>
      <c r="J1565" s="30"/>
    </row>
    <row r="1566" spans="1:10" x14ac:dyDescent="0.25">
      <c r="A1566" s="30"/>
      <c r="B1566" s="30"/>
      <c r="C1566" s="30"/>
      <c r="D1566" s="30"/>
      <c r="E1566" s="30"/>
      <c r="F1566" s="30"/>
      <c r="G1566" s="30"/>
      <c r="H1566" s="30"/>
      <c r="I1566" s="30"/>
      <c r="J1566" s="30"/>
    </row>
    <row r="1567" spans="1:10" x14ac:dyDescent="0.25">
      <c r="A1567" s="30"/>
      <c r="B1567" s="30"/>
      <c r="C1567" s="30"/>
      <c r="D1567" s="30"/>
      <c r="E1567" s="30"/>
      <c r="F1567" s="30"/>
      <c r="G1567" s="30"/>
      <c r="H1567" s="30"/>
      <c r="I1567" s="30"/>
      <c r="J1567" s="30"/>
    </row>
    <row r="1568" spans="1:10" x14ac:dyDescent="0.25">
      <c r="A1568" s="30"/>
      <c r="B1568" s="30"/>
      <c r="C1568" s="30"/>
      <c r="D1568" s="30"/>
      <c r="E1568" s="30"/>
      <c r="F1568" s="30"/>
      <c r="G1568" s="30"/>
      <c r="H1568" s="30"/>
      <c r="I1568" s="30"/>
      <c r="J1568" s="30"/>
    </row>
    <row r="1569" spans="1:10" x14ac:dyDescent="0.25">
      <c r="A1569" s="30"/>
      <c r="B1569" s="30"/>
      <c r="C1569" s="30"/>
      <c r="D1569" s="30"/>
      <c r="E1569" s="30"/>
      <c r="F1569" s="30"/>
      <c r="G1569" s="30"/>
      <c r="H1569" s="30"/>
      <c r="I1569" s="30"/>
      <c r="J1569" s="30"/>
    </row>
    <row r="1570" spans="1:10" x14ac:dyDescent="0.25">
      <c r="A1570" s="30"/>
      <c r="B1570" s="30"/>
      <c r="C1570" s="30"/>
      <c r="D1570" s="30"/>
      <c r="E1570" s="30"/>
      <c r="F1570" s="30"/>
      <c r="G1570" s="30"/>
      <c r="H1570" s="30"/>
      <c r="I1570" s="30"/>
      <c r="J1570" s="30"/>
    </row>
    <row r="1571" spans="1:10" x14ac:dyDescent="0.25">
      <c r="A1571" s="30"/>
      <c r="B1571" s="30"/>
      <c r="C1571" s="30"/>
      <c r="D1571" s="30"/>
      <c r="E1571" s="30"/>
      <c r="F1571" s="30"/>
      <c r="G1571" s="30"/>
      <c r="H1571" s="30"/>
      <c r="I1571" s="30"/>
      <c r="J1571" s="30"/>
    </row>
    <row r="1572" spans="1:10" x14ac:dyDescent="0.25">
      <c r="A1572" s="30"/>
      <c r="B1572" s="30"/>
      <c r="C1572" s="30"/>
      <c r="D1572" s="30"/>
      <c r="E1572" s="30"/>
      <c r="F1572" s="30"/>
      <c r="G1572" s="30"/>
      <c r="H1572" s="30"/>
      <c r="I1572" s="30"/>
      <c r="J1572" s="30"/>
    </row>
    <row r="1573" spans="1:10" x14ac:dyDescent="0.25">
      <c r="A1573" s="30"/>
      <c r="B1573" s="30"/>
      <c r="C1573" s="30"/>
      <c r="D1573" s="30"/>
      <c r="E1573" s="30"/>
      <c r="F1573" s="30"/>
      <c r="G1573" s="30"/>
      <c r="H1573" s="30"/>
      <c r="I1573" s="30"/>
      <c r="J1573" s="30"/>
    </row>
    <row r="1574" spans="1:10" x14ac:dyDescent="0.25">
      <c r="A1574" s="30"/>
      <c r="B1574" s="30"/>
      <c r="C1574" s="30"/>
      <c r="D1574" s="30"/>
      <c r="E1574" s="30"/>
      <c r="F1574" s="30"/>
      <c r="G1574" s="30"/>
      <c r="H1574" s="30"/>
      <c r="I1574" s="30"/>
      <c r="J1574" s="30"/>
    </row>
    <row r="1575" spans="1:10" x14ac:dyDescent="0.25">
      <c r="A1575" s="30"/>
      <c r="B1575" s="30"/>
      <c r="C1575" s="30"/>
      <c r="D1575" s="30"/>
      <c r="E1575" s="30"/>
      <c r="F1575" s="30"/>
      <c r="G1575" s="30"/>
      <c r="H1575" s="30"/>
      <c r="I1575" s="30"/>
      <c r="J1575" s="30"/>
    </row>
    <row r="1576" spans="1:10" x14ac:dyDescent="0.25">
      <c r="A1576" s="30"/>
      <c r="B1576" s="30"/>
      <c r="C1576" s="30"/>
      <c r="D1576" s="30"/>
      <c r="E1576" s="30"/>
      <c r="F1576" s="30"/>
      <c r="G1576" s="30"/>
      <c r="H1576" s="30"/>
      <c r="I1576" s="30"/>
      <c r="J1576" s="30"/>
    </row>
    <row r="1577" spans="1:10" x14ac:dyDescent="0.25">
      <c r="A1577" s="30"/>
      <c r="B1577" s="30"/>
      <c r="C1577" s="30"/>
      <c r="D1577" s="30"/>
      <c r="E1577" s="30"/>
      <c r="F1577" s="30"/>
      <c r="G1577" s="30"/>
      <c r="H1577" s="30"/>
      <c r="I1577" s="30"/>
      <c r="J1577" s="30"/>
    </row>
    <row r="1578" spans="1:10" x14ac:dyDescent="0.25">
      <c r="A1578" s="30"/>
      <c r="B1578" s="30"/>
      <c r="C1578" s="30"/>
      <c r="D1578" s="30"/>
      <c r="E1578" s="30"/>
      <c r="F1578" s="30"/>
      <c r="G1578" s="30"/>
      <c r="H1578" s="30"/>
      <c r="I1578" s="30"/>
      <c r="J1578" s="30"/>
    </row>
    <row r="1579" spans="1:10" x14ac:dyDescent="0.25">
      <c r="A1579" s="30"/>
      <c r="B1579" s="30"/>
      <c r="C1579" s="30"/>
      <c r="D1579" s="30"/>
      <c r="E1579" s="30"/>
      <c r="F1579" s="30"/>
      <c r="G1579" s="30"/>
      <c r="H1579" s="30"/>
      <c r="I1579" s="30"/>
      <c r="J1579" s="30"/>
    </row>
    <row r="1580" spans="1:10" x14ac:dyDescent="0.25">
      <c r="A1580" s="30"/>
      <c r="B1580" s="30"/>
      <c r="C1580" s="30"/>
      <c r="D1580" s="30"/>
      <c r="E1580" s="30"/>
      <c r="F1580" s="30"/>
      <c r="G1580" s="30"/>
      <c r="H1580" s="30"/>
      <c r="I1580" s="30"/>
      <c r="J1580" s="30"/>
    </row>
    <row r="1581" spans="1:10" x14ac:dyDescent="0.25">
      <c r="A1581" s="30"/>
      <c r="B1581" s="30"/>
      <c r="C1581" s="30"/>
      <c r="D1581" s="30"/>
      <c r="E1581" s="30"/>
      <c r="F1581" s="30"/>
      <c r="G1581" s="30"/>
      <c r="H1581" s="30"/>
      <c r="I1581" s="30"/>
      <c r="J1581" s="30"/>
    </row>
    <row r="1582" spans="1:10" x14ac:dyDescent="0.25">
      <c r="A1582" s="30"/>
      <c r="B1582" s="30"/>
      <c r="C1582" s="30"/>
      <c r="D1582" s="30"/>
      <c r="E1582" s="30"/>
      <c r="F1582" s="30"/>
      <c r="G1582" s="30"/>
      <c r="H1582" s="30"/>
      <c r="I1582" s="30"/>
      <c r="J1582" s="30"/>
    </row>
    <row r="1583" spans="1:10" x14ac:dyDescent="0.25">
      <c r="A1583" s="30"/>
      <c r="B1583" s="30"/>
      <c r="C1583" s="30"/>
      <c r="D1583" s="30"/>
      <c r="E1583" s="30"/>
      <c r="F1583" s="30"/>
      <c r="G1583" s="30"/>
      <c r="H1583" s="30"/>
      <c r="I1583" s="30"/>
      <c r="J1583" s="30"/>
    </row>
    <row r="1584" spans="1:10" x14ac:dyDescent="0.25">
      <c r="A1584" s="30"/>
      <c r="B1584" s="30"/>
      <c r="C1584" s="30"/>
      <c r="D1584" s="30"/>
      <c r="E1584" s="30"/>
      <c r="F1584" s="30"/>
      <c r="G1584" s="30"/>
      <c r="H1584" s="30"/>
      <c r="I1584" s="30"/>
      <c r="J1584" s="30"/>
    </row>
    <row r="1585" spans="1:10" x14ac:dyDescent="0.25">
      <c r="A1585" s="30"/>
      <c r="B1585" s="30"/>
      <c r="C1585" s="30"/>
      <c r="D1585" s="30"/>
      <c r="E1585" s="30"/>
      <c r="F1585" s="30"/>
      <c r="G1585" s="30"/>
      <c r="H1585" s="30"/>
      <c r="I1585" s="30"/>
      <c r="J1585" s="30"/>
    </row>
    <row r="1586" spans="1:10" x14ac:dyDescent="0.25">
      <c r="A1586" s="30"/>
      <c r="B1586" s="30"/>
      <c r="C1586" s="30"/>
      <c r="D1586" s="30"/>
      <c r="E1586" s="30"/>
      <c r="F1586" s="30"/>
      <c r="G1586" s="30"/>
      <c r="H1586" s="30"/>
      <c r="I1586" s="30"/>
      <c r="J1586" s="30"/>
    </row>
    <row r="1587" spans="1:10" x14ac:dyDescent="0.25">
      <c r="A1587" s="30"/>
      <c r="B1587" s="30"/>
      <c r="C1587" s="30"/>
      <c r="D1587" s="30"/>
      <c r="E1587" s="30"/>
      <c r="F1587" s="30"/>
      <c r="G1587" s="30"/>
      <c r="H1587" s="30"/>
      <c r="I1587" s="30"/>
      <c r="J1587" s="30"/>
    </row>
    <row r="1588" spans="1:10" x14ac:dyDescent="0.25">
      <c r="A1588" s="30"/>
      <c r="B1588" s="30"/>
      <c r="C1588" s="30"/>
      <c r="D1588" s="30"/>
      <c r="E1588" s="30"/>
      <c r="F1588" s="30"/>
      <c r="G1588" s="30"/>
      <c r="H1588" s="30"/>
      <c r="I1588" s="30"/>
      <c r="J1588" s="30"/>
    </row>
    <row r="1589" spans="1:10" x14ac:dyDescent="0.25">
      <c r="A1589" s="30"/>
      <c r="B1589" s="30"/>
      <c r="C1589" s="30"/>
      <c r="D1589" s="30"/>
      <c r="E1589" s="30"/>
      <c r="F1589" s="30"/>
      <c r="G1589" s="30"/>
      <c r="H1589" s="30"/>
      <c r="I1589" s="30"/>
      <c r="J1589" s="30"/>
    </row>
    <row r="1590" spans="1:10" x14ac:dyDescent="0.25">
      <c r="A1590" s="30"/>
      <c r="B1590" s="30"/>
      <c r="C1590" s="30"/>
      <c r="D1590" s="30"/>
      <c r="E1590" s="30"/>
      <c r="F1590" s="30"/>
      <c r="G1590" s="30"/>
      <c r="H1590" s="30"/>
      <c r="I1590" s="30"/>
      <c r="J1590" s="30"/>
    </row>
    <row r="1591" spans="1:10" x14ac:dyDescent="0.25">
      <c r="A1591" s="30"/>
      <c r="B1591" s="30"/>
      <c r="C1591" s="30"/>
      <c r="D1591" s="30"/>
      <c r="E1591" s="30"/>
      <c r="F1591" s="30"/>
      <c r="G1591" s="30"/>
      <c r="H1591" s="30"/>
      <c r="I1591" s="30"/>
      <c r="J1591" s="30"/>
    </row>
    <row r="1592" spans="1:10" x14ac:dyDescent="0.25">
      <c r="A1592" s="30"/>
      <c r="B1592" s="30"/>
      <c r="C1592" s="30"/>
      <c r="D1592" s="30"/>
      <c r="E1592" s="30"/>
      <c r="F1592" s="30"/>
      <c r="G1592" s="30"/>
      <c r="H1592" s="30"/>
      <c r="I1592" s="30"/>
      <c r="J1592" s="30"/>
    </row>
    <row r="1593" spans="1:10" x14ac:dyDescent="0.25">
      <c r="A1593" s="30"/>
      <c r="B1593" s="30"/>
      <c r="C1593" s="30"/>
      <c r="D1593" s="30"/>
      <c r="E1593" s="30"/>
      <c r="F1593" s="30"/>
      <c r="G1593" s="30"/>
      <c r="H1593" s="30"/>
      <c r="I1593" s="30"/>
      <c r="J1593" s="30"/>
    </row>
    <row r="1594" spans="1:10" x14ac:dyDescent="0.25">
      <c r="A1594" s="30"/>
      <c r="B1594" s="30"/>
      <c r="C1594" s="30"/>
      <c r="D1594" s="30"/>
      <c r="E1594" s="30"/>
      <c r="F1594" s="30"/>
      <c r="G1594" s="30"/>
      <c r="H1594" s="30"/>
      <c r="I1594" s="30"/>
      <c r="J1594" s="30"/>
    </row>
    <row r="1595" spans="1:10" x14ac:dyDescent="0.25">
      <c r="A1595" s="30"/>
      <c r="B1595" s="30"/>
      <c r="C1595" s="30"/>
      <c r="D1595" s="30"/>
      <c r="E1595" s="30"/>
      <c r="F1595" s="30"/>
      <c r="G1595" s="30"/>
      <c r="H1595" s="30"/>
      <c r="I1595" s="30"/>
      <c r="J1595" s="30"/>
    </row>
    <row r="1596" spans="1:10" x14ac:dyDescent="0.25">
      <c r="A1596" s="30"/>
      <c r="B1596" s="30"/>
      <c r="C1596" s="30"/>
      <c r="D1596" s="30"/>
      <c r="E1596" s="30"/>
      <c r="F1596" s="30"/>
      <c r="G1596" s="30"/>
      <c r="H1596" s="30"/>
      <c r="I1596" s="30"/>
      <c r="J1596" s="30"/>
    </row>
    <row r="1597" spans="1:10" x14ac:dyDescent="0.25">
      <c r="A1597" s="30"/>
      <c r="B1597" s="30"/>
      <c r="C1597" s="30"/>
      <c r="D1597" s="30"/>
      <c r="E1597" s="30"/>
      <c r="F1597" s="30"/>
      <c r="G1597" s="30"/>
      <c r="H1597" s="30"/>
      <c r="I1597" s="30"/>
      <c r="J1597" s="30"/>
    </row>
    <row r="1598" spans="1:10" x14ac:dyDescent="0.25">
      <c r="A1598" s="30"/>
      <c r="B1598" s="30"/>
      <c r="C1598" s="30"/>
      <c r="D1598" s="30"/>
      <c r="E1598" s="30"/>
      <c r="F1598" s="30"/>
      <c r="G1598" s="30"/>
      <c r="H1598" s="30"/>
      <c r="I1598" s="30"/>
      <c r="J1598" s="30"/>
    </row>
    <row r="1599" spans="1:10" x14ac:dyDescent="0.25">
      <c r="A1599" s="30"/>
      <c r="B1599" s="30"/>
      <c r="C1599" s="30"/>
      <c r="D1599" s="30"/>
      <c r="E1599" s="30"/>
      <c r="F1599" s="30"/>
      <c r="G1599" s="30"/>
      <c r="H1599" s="30"/>
      <c r="I1599" s="30"/>
      <c r="J1599" s="30"/>
    </row>
    <row r="1600" spans="1:10" x14ac:dyDescent="0.25">
      <c r="A1600" s="30"/>
      <c r="B1600" s="30"/>
      <c r="C1600" s="30"/>
      <c r="D1600" s="30"/>
      <c r="E1600" s="30"/>
      <c r="F1600" s="30"/>
      <c r="G1600" s="30"/>
      <c r="H1600" s="30"/>
      <c r="I1600" s="30"/>
      <c r="J1600" s="30"/>
    </row>
    <row r="1601" spans="1:10" x14ac:dyDescent="0.25">
      <c r="A1601" s="30"/>
      <c r="B1601" s="30"/>
      <c r="C1601" s="30"/>
      <c r="D1601" s="30"/>
      <c r="E1601" s="30"/>
      <c r="F1601" s="30"/>
      <c r="G1601" s="30"/>
      <c r="H1601" s="30"/>
      <c r="I1601" s="30"/>
      <c r="J1601" s="30"/>
    </row>
    <row r="1602" spans="1:10" x14ac:dyDescent="0.25">
      <c r="A1602" s="30"/>
      <c r="B1602" s="30"/>
      <c r="C1602" s="30"/>
      <c r="D1602" s="30"/>
      <c r="E1602" s="30"/>
      <c r="F1602" s="30"/>
      <c r="G1602" s="30"/>
      <c r="H1602" s="30"/>
      <c r="I1602" s="30"/>
      <c r="J1602" s="30"/>
    </row>
    <row r="1603" spans="1:10" x14ac:dyDescent="0.25">
      <c r="A1603" s="30"/>
      <c r="B1603" s="30"/>
      <c r="C1603" s="30"/>
      <c r="D1603" s="30"/>
      <c r="E1603" s="30"/>
      <c r="F1603" s="30"/>
      <c r="G1603" s="30"/>
      <c r="H1603" s="30"/>
      <c r="I1603" s="30"/>
      <c r="J1603" s="30"/>
    </row>
    <row r="1604" spans="1:10" x14ac:dyDescent="0.25">
      <c r="A1604" s="30"/>
      <c r="B1604" s="30"/>
      <c r="C1604" s="30"/>
      <c r="D1604" s="30"/>
      <c r="E1604" s="30"/>
      <c r="F1604" s="30"/>
      <c r="G1604" s="30"/>
      <c r="H1604" s="30"/>
      <c r="I1604" s="30"/>
      <c r="J1604" s="30"/>
    </row>
    <row r="1605" spans="1:10" x14ac:dyDescent="0.25">
      <c r="A1605" s="30"/>
      <c r="B1605" s="30"/>
      <c r="C1605" s="30"/>
      <c r="D1605" s="30"/>
      <c r="E1605" s="30"/>
      <c r="F1605" s="30"/>
      <c r="G1605" s="30"/>
      <c r="H1605" s="30"/>
      <c r="I1605" s="30"/>
      <c r="J1605" s="30"/>
    </row>
    <row r="1606" spans="1:10" x14ac:dyDescent="0.25">
      <c r="A1606" s="30"/>
      <c r="B1606" s="30"/>
      <c r="C1606" s="30"/>
      <c r="D1606" s="30"/>
      <c r="E1606" s="30"/>
      <c r="F1606" s="30"/>
      <c r="G1606" s="30"/>
      <c r="H1606" s="30"/>
      <c r="I1606" s="30"/>
      <c r="J1606" s="30"/>
    </row>
    <row r="1607" spans="1:10" x14ac:dyDescent="0.25">
      <c r="A1607" s="30"/>
      <c r="B1607" s="30"/>
      <c r="C1607" s="30"/>
      <c r="D1607" s="30"/>
      <c r="E1607" s="30"/>
      <c r="F1607" s="30"/>
      <c r="G1607" s="30"/>
      <c r="H1607" s="30"/>
      <c r="I1607" s="30"/>
      <c r="J1607" s="30"/>
    </row>
    <row r="1608" spans="1:10" x14ac:dyDescent="0.25">
      <c r="A1608" s="30"/>
      <c r="B1608" s="30"/>
      <c r="C1608" s="30"/>
      <c r="D1608" s="30"/>
      <c r="E1608" s="30"/>
      <c r="F1608" s="30"/>
      <c r="G1608" s="30"/>
      <c r="H1608" s="30"/>
      <c r="I1608" s="30"/>
      <c r="J1608" s="30"/>
    </row>
    <row r="1609" spans="1:10" x14ac:dyDescent="0.25">
      <c r="A1609" s="30"/>
      <c r="B1609" s="30"/>
      <c r="C1609" s="30"/>
      <c r="D1609" s="30"/>
      <c r="E1609" s="30"/>
      <c r="F1609" s="30"/>
      <c r="G1609" s="30"/>
      <c r="H1609" s="30"/>
      <c r="I1609" s="30"/>
      <c r="J1609" s="30"/>
    </row>
    <row r="1610" spans="1:10" x14ac:dyDescent="0.25">
      <c r="A1610" s="30"/>
      <c r="B1610" s="30"/>
      <c r="C1610" s="30"/>
      <c r="D1610" s="30"/>
      <c r="E1610" s="30"/>
      <c r="F1610" s="30"/>
      <c r="G1610" s="30"/>
      <c r="H1610" s="30"/>
      <c r="I1610" s="30"/>
      <c r="J1610" s="30"/>
    </row>
    <row r="1611" spans="1:10" x14ac:dyDescent="0.25">
      <c r="A1611" s="30"/>
      <c r="B1611" s="30"/>
      <c r="C1611" s="30"/>
      <c r="D1611" s="30"/>
      <c r="E1611" s="30"/>
      <c r="F1611" s="30"/>
      <c r="G1611" s="30"/>
      <c r="H1611" s="30"/>
      <c r="I1611" s="30"/>
      <c r="J1611" s="30"/>
    </row>
    <row r="1612" spans="1:10" x14ac:dyDescent="0.25">
      <c r="A1612" s="30"/>
      <c r="B1612" s="30"/>
      <c r="C1612" s="30"/>
      <c r="D1612" s="30"/>
      <c r="E1612" s="30"/>
      <c r="F1612" s="30"/>
      <c r="G1612" s="30"/>
      <c r="H1612" s="30"/>
      <c r="I1612" s="30"/>
      <c r="J1612" s="30"/>
    </row>
    <row r="1613" spans="1:10" x14ac:dyDescent="0.25">
      <c r="A1613" s="30"/>
      <c r="B1613" s="30"/>
      <c r="C1613" s="30"/>
      <c r="D1613" s="30"/>
      <c r="E1613" s="30"/>
      <c r="F1613" s="30"/>
      <c r="G1613" s="30"/>
      <c r="H1613" s="30"/>
      <c r="I1613" s="30"/>
      <c r="J1613" s="30"/>
    </row>
    <row r="1614" spans="1:10" x14ac:dyDescent="0.25">
      <c r="A1614" s="30"/>
      <c r="B1614" s="30"/>
      <c r="C1614" s="30"/>
      <c r="D1614" s="30"/>
      <c r="E1614" s="30"/>
      <c r="F1614" s="30"/>
      <c r="G1614" s="30"/>
      <c r="H1614" s="30"/>
      <c r="I1614" s="30"/>
      <c r="J1614" s="30"/>
    </row>
    <row r="1615" spans="1:10" x14ac:dyDescent="0.25">
      <c r="A1615" s="30"/>
      <c r="B1615" s="30"/>
      <c r="C1615" s="30"/>
      <c r="D1615" s="30"/>
      <c r="E1615" s="30"/>
      <c r="F1615" s="30"/>
      <c r="G1615" s="30"/>
      <c r="H1615" s="30"/>
      <c r="I1615" s="30"/>
      <c r="J1615" s="30"/>
    </row>
    <row r="1616" spans="1:10" x14ac:dyDescent="0.25">
      <c r="A1616" s="30"/>
      <c r="B1616" s="30"/>
      <c r="C1616" s="30"/>
      <c r="D1616" s="30"/>
      <c r="E1616" s="30"/>
      <c r="F1616" s="30"/>
      <c r="G1616" s="30"/>
      <c r="H1616" s="30"/>
      <c r="I1616" s="30"/>
      <c r="J1616" s="30"/>
    </row>
    <row r="1617" spans="1:10" x14ac:dyDescent="0.25">
      <c r="A1617" s="30"/>
      <c r="B1617" s="30"/>
      <c r="C1617" s="30"/>
      <c r="D1617" s="30"/>
      <c r="E1617" s="30"/>
      <c r="F1617" s="30"/>
      <c r="G1617" s="30"/>
      <c r="H1617" s="30"/>
      <c r="I1617" s="30"/>
      <c r="J1617" s="30"/>
    </row>
    <row r="1618" spans="1:10" x14ac:dyDescent="0.25">
      <c r="A1618" s="30"/>
      <c r="B1618" s="30"/>
      <c r="C1618" s="30"/>
      <c r="D1618" s="30"/>
      <c r="E1618" s="30"/>
      <c r="F1618" s="30"/>
      <c r="G1618" s="30"/>
      <c r="H1618" s="30"/>
      <c r="I1618" s="30"/>
      <c r="J1618" s="30"/>
    </row>
    <row r="1619" spans="1:10" x14ac:dyDescent="0.25">
      <c r="A1619" s="30"/>
      <c r="B1619" s="30"/>
      <c r="C1619" s="30"/>
      <c r="D1619" s="30"/>
      <c r="E1619" s="30"/>
      <c r="F1619" s="30"/>
      <c r="G1619" s="30"/>
      <c r="H1619" s="30"/>
      <c r="I1619" s="30"/>
      <c r="J1619" s="30"/>
    </row>
    <row r="1620" spans="1:10" x14ac:dyDescent="0.25">
      <c r="A1620" s="30"/>
      <c r="B1620" s="30"/>
      <c r="C1620" s="30"/>
      <c r="D1620" s="30"/>
      <c r="E1620" s="30"/>
      <c r="F1620" s="30"/>
      <c r="G1620" s="30"/>
      <c r="H1620" s="30"/>
      <c r="I1620" s="30"/>
      <c r="J1620" s="30"/>
    </row>
    <row r="1621" spans="1:10" x14ac:dyDescent="0.25">
      <c r="A1621" s="30"/>
      <c r="B1621" s="30"/>
      <c r="C1621" s="30"/>
      <c r="D1621" s="30"/>
      <c r="E1621" s="30"/>
      <c r="F1621" s="30"/>
      <c r="G1621" s="30"/>
      <c r="H1621" s="30"/>
      <c r="I1621" s="30"/>
      <c r="J1621" s="30"/>
    </row>
    <row r="1622" spans="1:10" x14ac:dyDescent="0.25">
      <c r="A1622" s="30"/>
      <c r="B1622" s="30"/>
      <c r="C1622" s="30"/>
      <c r="D1622" s="30"/>
      <c r="E1622" s="30"/>
      <c r="F1622" s="30"/>
      <c r="G1622" s="30"/>
      <c r="H1622" s="30"/>
      <c r="I1622" s="30"/>
      <c r="J1622" s="30"/>
    </row>
    <row r="1623" spans="1:10" x14ac:dyDescent="0.25">
      <c r="A1623" s="30"/>
      <c r="B1623" s="30"/>
      <c r="C1623" s="30"/>
      <c r="D1623" s="30"/>
      <c r="E1623" s="30"/>
      <c r="F1623" s="30"/>
      <c r="G1623" s="30"/>
      <c r="H1623" s="30"/>
      <c r="I1623" s="30"/>
      <c r="J1623" s="30"/>
    </row>
    <row r="1624" spans="1:10" x14ac:dyDescent="0.25">
      <c r="A1624" s="30"/>
      <c r="B1624" s="30"/>
      <c r="C1624" s="30"/>
      <c r="D1624" s="30"/>
      <c r="E1624" s="30"/>
      <c r="F1624" s="30"/>
      <c r="G1624" s="30"/>
      <c r="H1624" s="30"/>
      <c r="I1624" s="30"/>
      <c r="J1624" s="30"/>
    </row>
    <row r="1625" spans="1:10" x14ac:dyDescent="0.25">
      <c r="A1625" s="30"/>
      <c r="B1625" s="30"/>
      <c r="C1625" s="30"/>
      <c r="D1625" s="30"/>
      <c r="E1625" s="30"/>
      <c r="F1625" s="30"/>
      <c r="G1625" s="30"/>
      <c r="H1625" s="30"/>
      <c r="I1625" s="30"/>
      <c r="J1625" s="30"/>
    </row>
    <row r="1626" spans="1:10" x14ac:dyDescent="0.25">
      <c r="A1626" s="30"/>
      <c r="B1626" s="30"/>
      <c r="C1626" s="30"/>
      <c r="D1626" s="30"/>
      <c r="E1626" s="30"/>
      <c r="F1626" s="30"/>
      <c r="G1626" s="30"/>
      <c r="H1626" s="30"/>
      <c r="I1626" s="30"/>
      <c r="J1626" s="30"/>
    </row>
    <row r="1627" spans="1:10" x14ac:dyDescent="0.25">
      <c r="A1627" s="30"/>
      <c r="B1627" s="30"/>
      <c r="C1627" s="30"/>
      <c r="D1627" s="30"/>
      <c r="E1627" s="30"/>
      <c r="F1627" s="30"/>
      <c r="G1627" s="30"/>
      <c r="H1627" s="30"/>
      <c r="I1627" s="30"/>
      <c r="J1627" s="30"/>
    </row>
    <row r="1628" spans="1:10" x14ac:dyDescent="0.25">
      <c r="A1628" s="30"/>
      <c r="B1628" s="30"/>
      <c r="C1628" s="30"/>
      <c r="D1628" s="30"/>
      <c r="E1628" s="30"/>
      <c r="F1628" s="30"/>
      <c r="G1628" s="30"/>
      <c r="H1628" s="30"/>
      <c r="I1628" s="30"/>
      <c r="J1628" s="30"/>
    </row>
    <row r="1629" spans="1:10" x14ac:dyDescent="0.25">
      <c r="A1629" s="30"/>
      <c r="B1629" s="30"/>
      <c r="C1629" s="30"/>
      <c r="D1629" s="30"/>
      <c r="E1629" s="30"/>
      <c r="F1629" s="30"/>
      <c r="G1629" s="30"/>
      <c r="H1629" s="30"/>
      <c r="I1629" s="30"/>
      <c r="J1629" s="30"/>
    </row>
    <row r="1630" spans="1:10" x14ac:dyDescent="0.25">
      <c r="A1630" s="30"/>
      <c r="B1630" s="30"/>
      <c r="C1630" s="30"/>
      <c r="D1630" s="30"/>
      <c r="E1630" s="30"/>
      <c r="F1630" s="30"/>
      <c r="G1630" s="30"/>
      <c r="H1630" s="30"/>
      <c r="I1630" s="30"/>
      <c r="J1630" s="30"/>
    </row>
    <row r="1631" spans="1:10" x14ac:dyDescent="0.25">
      <c r="A1631" s="30"/>
      <c r="B1631" s="30"/>
      <c r="C1631" s="30"/>
      <c r="D1631" s="30"/>
      <c r="E1631" s="30"/>
      <c r="F1631" s="30"/>
      <c r="G1631" s="30"/>
      <c r="H1631" s="30"/>
      <c r="I1631" s="30"/>
      <c r="J1631" s="30"/>
    </row>
    <row r="1632" spans="1:10" x14ac:dyDescent="0.25">
      <c r="A1632" s="30"/>
      <c r="B1632" s="30"/>
      <c r="C1632" s="30"/>
      <c r="D1632" s="30"/>
      <c r="E1632" s="30"/>
      <c r="F1632" s="30"/>
      <c r="G1632" s="30"/>
      <c r="H1632" s="30"/>
      <c r="I1632" s="30"/>
      <c r="J1632" s="30"/>
    </row>
    <row r="1633" spans="1:10" x14ac:dyDescent="0.25">
      <c r="A1633" s="30"/>
      <c r="B1633" s="30"/>
      <c r="C1633" s="30"/>
      <c r="D1633" s="30"/>
      <c r="E1633" s="30"/>
      <c r="F1633" s="30"/>
      <c r="G1633" s="30"/>
      <c r="H1633" s="30"/>
      <c r="I1633" s="30"/>
      <c r="J1633" s="30"/>
    </row>
    <row r="1634" spans="1:10" x14ac:dyDescent="0.25">
      <c r="A1634" s="30"/>
      <c r="B1634" s="30"/>
      <c r="C1634" s="30"/>
      <c r="D1634" s="30"/>
      <c r="E1634" s="30"/>
      <c r="F1634" s="30"/>
      <c r="G1634" s="30"/>
      <c r="H1634" s="30"/>
      <c r="I1634" s="30"/>
      <c r="J1634" s="30"/>
    </row>
    <row r="1635" spans="1:10" x14ac:dyDescent="0.25">
      <c r="A1635" s="30"/>
      <c r="B1635" s="30"/>
      <c r="C1635" s="30"/>
      <c r="D1635" s="30"/>
      <c r="E1635" s="30"/>
      <c r="F1635" s="30"/>
      <c r="G1635" s="30"/>
      <c r="H1635" s="30"/>
      <c r="I1635" s="30"/>
      <c r="J1635" s="30"/>
    </row>
    <row r="1636" spans="1:10" x14ac:dyDescent="0.25">
      <c r="A1636" s="30"/>
      <c r="B1636" s="30"/>
      <c r="C1636" s="30"/>
      <c r="D1636" s="30"/>
      <c r="E1636" s="30"/>
      <c r="F1636" s="30"/>
      <c r="G1636" s="30"/>
      <c r="H1636" s="30"/>
      <c r="I1636" s="30"/>
      <c r="J1636" s="30"/>
    </row>
    <row r="1637" spans="1:10" x14ac:dyDescent="0.25">
      <c r="A1637" s="30"/>
      <c r="B1637" s="30"/>
      <c r="C1637" s="30"/>
      <c r="D1637" s="30"/>
      <c r="E1637" s="30"/>
      <c r="F1637" s="30"/>
      <c r="G1637" s="30"/>
      <c r="H1637" s="30"/>
      <c r="I1637" s="30"/>
      <c r="J1637" s="30"/>
    </row>
    <row r="1638" spans="1:10" x14ac:dyDescent="0.25">
      <c r="A1638" s="30"/>
      <c r="B1638" s="30"/>
      <c r="C1638" s="30"/>
      <c r="D1638" s="30"/>
      <c r="E1638" s="30"/>
      <c r="F1638" s="30"/>
      <c r="G1638" s="30"/>
      <c r="H1638" s="30"/>
      <c r="I1638" s="30"/>
      <c r="J1638" s="30"/>
    </row>
    <row r="1639" spans="1:10" x14ac:dyDescent="0.25">
      <c r="A1639" s="30"/>
      <c r="B1639" s="30"/>
      <c r="C1639" s="30"/>
      <c r="D1639" s="30"/>
      <c r="E1639" s="30"/>
      <c r="F1639" s="30"/>
      <c r="G1639" s="30"/>
      <c r="H1639" s="30"/>
      <c r="I1639" s="30"/>
      <c r="J1639" s="30"/>
    </row>
    <row r="1640" spans="1:10" x14ac:dyDescent="0.25">
      <c r="A1640" s="30"/>
      <c r="B1640" s="30"/>
      <c r="C1640" s="30"/>
      <c r="D1640" s="30"/>
      <c r="E1640" s="30"/>
      <c r="F1640" s="30"/>
      <c r="G1640" s="30"/>
      <c r="H1640" s="30"/>
      <c r="I1640" s="30"/>
      <c r="J1640" s="30"/>
    </row>
    <row r="1641" spans="1:10" x14ac:dyDescent="0.25">
      <c r="A1641" s="30"/>
      <c r="B1641" s="30"/>
      <c r="C1641" s="30"/>
      <c r="D1641" s="30"/>
      <c r="E1641" s="30"/>
      <c r="F1641" s="30"/>
      <c r="G1641" s="30"/>
      <c r="H1641" s="30"/>
      <c r="I1641" s="30"/>
      <c r="J1641" s="30"/>
    </row>
    <row r="1642" spans="1:10" x14ac:dyDescent="0.25">
      <c r="A1642" s="30"/>
      <c r="B1642" s="30"/>
      <c r="C1642" s="30"/>
      <c r="D1642" s="30"/>
      <c r="E1642" s="30"/>
      <c r="F1642" s="30"/>
      <c r="G1642" s="30"/>
      <c r="H1642" s="30"/>
      <c r="I1642" s="30"/>
      <c r="J1642" s="30"/>
    </row>
    <row r="1643" spans="1:10" x14ac:dyDescent="0.25">
      <c r="A1643" s="30"/>
      <c r="B1643" s="30"/>
      <c r="C1643" s="30"/>
      <c r="D1643" s="30"/>
      <c r="E1643" s="30"/>
      <c r="F1643" s="30"/>
      <c r="G1643" s="30"/>
      <c r="H1643" s="30"/>
      <c r="I1643" s="30"/>
      <c r="J1643" s="30"/>
    </row>
    <row r="1644" spans="1:10" x14ac:dyDescent="0.25">
      <c r="A1644" s="30"/>
      <c r="B1644" s="30"/>
      <c r="C1644" s="30"/>
      <c r="D1644" s="30"/>
      <c r="E1644" s="30"/>
      <c r="F1644" s="30"/>
      <c r="G1644" s="30"/>
      <c r="H1644" s="30"/>
      <c r="I1644" s="30"/>
      <c r="J1644" s="30"/>
    </row>
    <row r="1645" spans="1:10" x14ac:dyDescent="0.25">
      <c r="A1645" s="30"/>
      <c r="B1645" s="30"/>
      <c r="C1645" s="30"/>
      <c r="D1645" s="30"/>
      <c r="E1645" s="30"/>
      <c r="F1645" s="30"/>
      <c r="G1645" s="30"/>
      <c r="H1645" s="30"/>
      <c r="I1645" s="30"/>
      <c r="J1645" s="30"/>
    </row>
    <row r="1646" spans="1:10" x14ac:dyDescent="0.25">
      <c r="A1646" s="30"/>
      <c r="B1646" s="30"/>
      <c r="C1646" s="30"/>
      <c r="D1646" s="30"/>
      <c r="E1646" s="30"/>
      <c r="F1646" s="30"/>
      <c r="G1646" s="30"/>
      <c r="H1646" s="30"/>
      <c r="I1646" s="30"/>
      <c r="J1646" s="30"/>
    </row>
    <row r="1647" spans="1:10" x14ac:dyDescent="0.25">
      <c r="A1647" s="30"/>
      <c r="B1647" s="30"/>
      <c r="C1647" s="30"/>
      <c r="D1647" s="30"/>
      <c r="E1647" s="30"/>
      <c r="F1647" s="30"/>
      <c r="G1647" s="30"/>
      <c r="H1647" s="30"/>
      <c r="I1647" s="30"/>
      <c r="J1647" s="30"/>
    </row>
    <row r="1648" spans="1:10" x14ac:dyDescent="0.25">
      <c r="A1648" s="30"/>
      <c r="B1648" s="30"/>
      <c r="C1648" s="30"/>
      <c r="D1648" s="30"/>
      <c r="E1648" s="30"/>
      <c r="F1648" s="30"/>
      <c r="G1648" s="30"/>
      <c r="H1648" s="30"/>
      <c r="I1648" s="30"/>
      <c r="J1648" s="30"/>
    </row>
    <row r="1649" spans="1:10" x14ac:dyDescent="0.25">
      <c r="A1649" s="30"/>
      <c r="B1649" s="30"/>
      <c r="C1649" s="30"/>
      <c r="D1649" s="30"/>
      <c r="E1649" s="30"/>
      <c r="F1649" s="30"/>
      <c r="G1649" s="30"/>
      <c r="H1649" s="30"/>
      <c r="I1649" s="30"/>
      <c r="J1649" s="30"/>
    </row>
    <row r="1650" spans="1:10" x14ac:dyDescent="0.25">
      <c r="A1650" s="30"/>
      <c r="B1650" s="30"/>
      <c r="C1650" s="30"/>
      <c r="D1650" s="30"/>
      <c r="E1650" s="30"/>
      <c r="F1650" s="30"/>
      <c r="G1650" s="30"/>
      <c r="H1650" s="30"/>
      <c r="I1650" s="30"/>
      <c r="J1650" s="30"/>
    </row>
    <row r="1651" spans="1:10" x14ac:dyDescent="0.25">
      <c r="A1651" s="30"/>
      <c r="B1651" s="30"/>
      <c r="C1651" s="30"/>
      <c r="D1651" s="30"/>
      <c r="E1651" s="30"/>
      <c r="F1651" s="30"/>
      <c r="G1651" s="30"/>
      <c r="H1651" s="30"/>
      <c r="I1651" s="30"/>
      <c r="J1651" s="30"/>
    </row>
    <row r="1652" spans="1:10" x14ac:dyDescent="0.25">
      <c r="A1652" s="30"/>
      <c r="B1652" s="30"/>
      <c r="C1652" s="30"/>
      <c r="D1652" s="30"/>
      <c r="E1652" s="30"/>
      <c r="F1652" s="30"/>
      <c r="G1652" s="30"/>
      <c r="H1652" s="30"/>
      <c r="I1652" s="30"/>
      <c r="J1652" s="30"/>
    </row>
    <row r="1653" spans="1:10" x14ac:dyDescent="0.25">
      <c r="A1653" s="30"/>
      <c r="B1653" s="30"/>
      <c r="C1653" s="30"/>
      <c r="D1653" s="30"/>
      <c r="E1653" s="30"/>
      <c r="F1653" s="30"/>
      <c r="G1653" s="30"/>
      <c r="H1653" s="30"/>
      <c r="I1653" s="30"/>
      <c r="J1653" s="30"/>
    </row>
    <row r="1654" spans="1:10" x14ac:dyDescent="0.25">
      <c r="A1654" s="30"/>
      <c r="B1654" s="30"/>
      <c r="C1654" s="30"/>
      <c r="D1654" s="30"/>
      <c r="E1654" s="30"/>
      <c r="F1654" s="30"/>
      <c r="G1654" s="30"/>
      <c r="H1654" s="30"/>
      <c r="I1654" s="30"/>
      <c r="J1654" s="30"/>
    </row>
    <row r="1655" spans="1:10" x14ac:dyDescent="0.25">
      <c r="A1655" s="30"/>
      <c r="B1655" s="30"/>
      <c r="C1655" s="30"/>
      <c r="D1655" s="30"/>
      <c r="E1655" s="30"/>
      <c r="F1655" s="30"/>
      <c r="G1655" s="30"/>
      <c r="H1655" s="30"/>
      <c r="I1655" s="30"/>
      <c r="J1655" s="30"/>
    </row>
    <row r="1656" spans="1:10" x14ac:dyDescent="0.25">
      <c r="A1656" s="30"/>
      <c r="B1656" s="30"/>
      <c r="C1656" s="30"/>
      <c r="D1656" s="30"/>
      <c r="E1656" s="30"/>
      <c r="F1656" s="30"/>
      <c r="G1656" s="30"/>
      <c r="H1656" s="30"/>
      <c r="I1656" s="30"/>
      <c r="J1656" s="30"/>
    </row>
    <row r="1657" spans="1:10" x14ac:dyDescent="0.25">
      <c r="A1657" s="30"/>
      <c r="B1657" s="30"/>
      <c r="C1657" s="30"/>
      <c r="D1657" s="30"/>
      <c r="E1657" s="30"/>
      <c r="F1657" s="30"/>
      <c r="G1657" s="30"/>
      <c r="H1657" s="30"/>
      <c r="I1657" s="30"/>
      <c r="J1657" s="30"/>
    </row>
    <row r="1658" spans="1:10" x14ac:dyDescent="0.25">
      <c r="A1658" s="30"/>
      <c r="B1658" s="30"/>
      <c r="C1658" s="30"/>
      <c r="D1658" s="30"/>
      <c r="E1658" s="30"/>
      <c r="F1658" s="30"/>
      <c r="G1658" s="30"/>
      <c r="H1658" s="30"/>
      <c r="I1658" s="30"/>
      <c r="J1658" s="30"/>
    </row>
    <row r="1659" spans="1:10" x14ac:dyDescent="0.25">
      <c r="A1659" s="30"/>
      <c r="B1659" s="30"/>
      <c r="C1659" s="30"/>
      <c r="D1659" s="30"/>
      <c r="E1659" s="30"/>
      <c r="F1659" s="30"/>
      <c r="G1659" s="30"/>
      <c r="H1659" s="30"/>
      <c r="I1659" s="30"/>
      <c r="J1659" s="30"/>
    </row>
    <row r="1660" spans="1:10" x14ac:dyDescent="0.25">
      <c r="A1660" s="30"/>
      <c r="B1660" s="30"/>
      <c r="C1660" s="30"/>
      <c r="D1660" s="30"/>
      <c r="E1660" s="30"/>
      <c r="F1660" s="30"/>
      <c r="G1660" s="30"/>
      <c r="H1660" s="30"/>
      <c r="I1660" s="30"/>
      <c r="J1660" s="30"/>
    </row>
    <row r="1661" spans="1:10" x14ac:dyDescent="0.25">
      <c r="A1661" s="30"/>
      <c r="B1661" s="30"/>
      <c r="C1661" s="30"/>
      <c r="D1661" s="30"/>
      <c r="E1661" s="30"/>
      <c r="F1661" s="30"/>
      <c r="G1661" s="30"/>
      <c r="H1661" s="30"/>
      <c r="I1661" s="30"/>
      <c r="J1661" s="30"/>
    </row>
    <row r="1662" spans="1:10" x14ac:dyDescent="0.25">
      <c r="A1662" s="30"/>
      <c r="B1662" s="30"/>
      <c r="C1662" s="30"/>
      <c r="D1662" s="30"/>
      <c r="E1662" s="30"/>
      <c r="F1662" s="30"/>
      <c r="G1662" s="30"/>
      <c r="H1662" s="30"/>
      <c r="I1662" s="30"/>
      <c r="J1662" s="30"/>
    </row>
    <row r="1663" spans="1:10" x14ac:dyDescent="0.25">
      <c r="A1663" s="30"/>
      <c r="B1663" s="30"/>
      <c r="C1663" s="30"/>
      <c r="D1663" s="30"/>
      <c r="E1663" s="30"/>
      <c r="F1663" s="30"/>
      <c r="G1663" s="30"/>
      <c r="H1663" s="30"/>
      <c r="I1663" s="30"/>
      <c r="J1663" s="30"/>
    </row>
    <row r="1664" spans="1:10" x14ac:dyDescent="0.25">
      <c r="A1664" s="30"/>
      <c r="B1664" s="30"/>
      <c r="C1664" s="30"/>
      <c r="D1664" s="30"/>
      <c r="E1664" s="30"/>
      <c r="F1664" s="30"/>
      <c r="G1664" s="30"/>
      <c r="H1664" s="30"/>
      <c r="I1664" s="30"/>
      <c r="J1664" s="30"/>
    </row>
    <row r="1665" spans="1:10" x14ac:dyDescent="0.25">
      <c r="A1665" s="30"/>
      <c r="B1665" s="30"/>
      <c r="C1665" s="30"/>
      <c r="D1665" s="30"/>
      <c r="E1665" s="30"/>
      <c r="F1665" s="30"/>
      <c r="G1665" s="30"/>
      <c r="H1665" s="30"/>
      <c r="I1665" s="30"/>
      <c r="J1665" s="30"/>
    </row>
    <row r="1666" spans="1:10" x14ac:dyDescent="0.25">
      <c r="A1666" s="30"/>
      <c r="B1666" s="30"/>
      <c r="C1666" s="30"/>
      <c r="D1666" s="30"/>
      <c r="E1666" s="30"/>
      <c r="F1666" s="30"/>
      <c r="G1666" s="30"/>
      <c r="H1666" s="30"/>
      <c r="I1666" s="30"/>
      <c r="J1666" s="30"/>
    </row>
    <row r="1667" spans="1:10" x14ac:dyDescent="0.25">
      <c r="A1667" s="30"/>
      <c r="B1667" s="30"/>
      <c r="C1667" s="30"/>
      <c r="D1667" s="30"/>
      <c r="E1667" s="30"/>
      <c r="F1667" s="30"/>
      <c r="G1667" s="30"/>
      <c r="H1667" s="30"/>
      <c r="I1667" s="30"/>
      <c r="J1667" s="30"/>
    </row>
    <row r="1668" spans="1:10" x14ac:dyDescent="0.25">
      <c r="A1668" s="30"/>
      <c r="B1668" s="30"/>
      <c r="C1668" s="30"/>
      <c r="D1668" s="30"/>
      <c r="E1668" s="30"/>
      <c r="F1668" s="30"/>
      <c r="G1668" s="30"/>
      <c r="H1668" s="30"/>
      <c r="I1668" s="30"/>
      <c r="J1668" s="30"/>
    </row>
    <row r="1669" spans="1:10" x14ac:dyDescent="0.25">
      <c r="A1669" s="30"/>
      <c r="B1669" s="30"/>
      <c r="C1669" s="30"/>
      <c r="D1669" s="30"/>
      <c r="E1669" s="30"/>
      <c r="F1669" s="30"/>
      <c r="G1669" s="30"/>
      <c r="H1669" s="30"/>
      <c r="I1669" s="30"/>
      <c r="J1669" s="30"/>
    </row>
    <row r="1670" spans="1:10" x14ac:dyDescent="0.25">
      <c r="A1670" s="30"/>
      <c r="B1670" s="30"/>
      <c r="C1670" s="30"/>
      <c r="D1670" s="30"/>
      <c r="E1670" s="30"/>
      <c r="F1670" s="30"/>
      <c r="G1670" s="30"/>
      <c r="H1670" s="30"/>
      <c r="I1670" s="30"/>
      <c r="J1670" s="30"/>
    </row>
    <row r="1671" spans="1:10" x14ac:dyDescent="0.25">
      <c r="A1671" s="30"/>
      <c r="B1671" s="30"/>
      <c r="C1671" s="30"/>
      <c r="D1671" s="30"/>
      <c r="E1671" s="30"/>
      <c r="F1671" s="30"/>
      <c r="G1671" s="30"/>
      <c r="H1671" s="30"/>
      <c r="I1671" s="30"/>
      <c r="J1671" s="30"/>
    </row>
    <row r="1672" spans="1:10" x14ac:dyDescent="0.25">
      <c r="A1672" s="30"/>
      <c r="B1672" s="30"/>
      <c r="C1672" s="30"/>
      <c r="D1672" s="30"/>
      <c r="E1672" s="30"/>
      <c r="F1672" s="30"/>
      <c r="G1672" s="30"/>
      <c r="H1672" s="30"/>
      <c r="I1672" s="30"/>
      <c r="J1672" s="30"/>
    </row>
    <row r="1673" spans="1:10" x14ac:dyDescent="0.25">
      <c r="A1673" s="30"/>
      <c r="B1673" s="30"/>
      <c r="C1673" s="30"/>
      <c r="D1673" s="30"/>
      <c r="E1673" s="30"/>
      <c r="F1673" s="30"/>
      <c r="G1673" s="30"/>
      <c r="H1673" s="30"/>
      <c r="I1673" s="30"/>
      <c r="J1673" s="30"/>
    </row>
    <row r="1674" spans="1:10" x14ac:dyDescent="0.25">
      <c r="A1674" s="30"/>
      <c r="B1674" s="30"/>
      <c r="C1674" s="30"/>
      <c r="D1674" s="30"/>
      <c r="E1674" s="30"/>
      <c r="F1674" s="30"/>
      <c r="G1674" s="30"/>
      <c r="H1674" s="30"/>
      <c r="I1674" s="30"/>
      <c r="J1674" s="30"/>
    </row>
    <row r="1675" spans="1:10" x14ac:dyDescent="0.25">
      <c r="A1675" s="30"/>
      <c r="B1675" s="30"/>
      <c r="C1675" s="30"/>
      <c r="D1675" s="30"/>
      <c r="E1675" s="30"/>
      <c r="F1675" s="30"/>
      <c r="G1675" s="30"/>
      <c r="H1675" s="30"/>
      <c r="I1675" s="30"/>
      <c r="J1675" s="30"/>
    </row>
    <row r="1676" spans="1:10" x14ac:dyDescent="0.25">
      <c r="A1676" s="30"/>
      <c r="B1676" s="30"/>
      <c r="C1676" s="30"/>
      <c r="D1676" s="30"/>
      <c r="E1676" s="30"/>
      <c r="F1676" s="30"/>
      <c r="G1676" s="30"/>
      <c r="H1676" s="30"/>
      <c r="I1676" s="30"/>
      <c r="J1676" s="30"/>
    </row>
    <row r="1677" spans="1:10" x14ac:dyDescent="0.25">
      <c r="A1677" s="30"/>
      <c r="B1677" s="30"/>
      <c r="C1677" s="30"/>
      <c r="D1677" s="30"/>
      <c r="E1677" s="30"/>
      <c r="F1677" s="30"/>
      <c r="G1677" s="30"/>
      <c r="H1677" s="30"/>
      <c r="I1677" s="30"/>
      <c r="J1677" s="30"/>
    </row>
    <row r="1678" spans="1:10" x14ac:dyDescent="0.25">
      <c r="A1678" s="30"/>
      <c r="B1678" s="30"/>
      <c r="C1678" s="30"/>
      <c r="D1678" s="30"/>
      <c r="E1678" s="30"/>
      <c r="F1678" s="30"/>
      <c r="G1678" s="30"/>
      <c r="H1678" s="30"/>
      <c r="I1678" s="30"/>
      <c r="J1678" s="30"/>
    </row>
    <row r="1679" spans="1:10" x14ac:dyDescent="0.25">
      <c r="A1679" s="30"/>
      <c r="B1679" s="30"/>
      <c r="C1679" s="30"/>
      <c r="D1679" s="30"/>
      <c r="E1679" s="30"/>
      <c r="F1679" s="30"/>
      <c r="G1679" s="30"/>
      <c r="H1679" s="30"/>
      <c r="I1679" s="30"/>
      <c r="J1679" s="30"/>
    </row>
    <row r="1680" spans="1:10" x14ac:dyDescent="0.25">
      <c r="A1680" s="30"/>
      <c r="B1680" s="30"/>
      <c r="C1680" s="30"/>
      <c r="D1680" s="30"/>
      <c r="E1680" s="30"/>
      <c r="F1680" s="30"/>
      <c r="G1680" s="30"/>
      <c r="H1680" s="30"/>
      <c r="I1680" s="30"/>
      <c r="J1680" s="30"/>
    </row>
    <row r="1681" spans="1:10" x14ac:dyDescent="0.25">
      <c r="A1681" s="30"/>
      <c r="B1681" s="30"/>
      <c r="C1681" s="30"/>
      <c r="D1681" s="30"/>
      <c r="E1681" s="30"/>
      <c r="F1681" s="30"/>
      <c r="G1681" s="30"/>
      <c r="H1681" s="30"/>
      <c r="I1681" s="30"/>
      <c r="J1681" s="30"/>
    </row>
    <row r="1682" spans="1:10" x14ac:dyDescent="0.25">
      <c r="A1682" s="30"/>
      <c r="B1682" s="30"/>
      <c r="C1682" s="30"/>
      <c r="D1682" s="30"/>
      <c r="E1682" s="30"/>
      <c r="F1682" s="30"/>
      <c r="G1682" s="30"/>
      <c r="H1682" s="30"/>
      <c r="I1682" s="30"/>
      <c r="J1682" s="30"/>
    </row>
    <row r="1683" spans="1:10" x14ac:dyDescent="0.25">
      <c r="A1683" s="30"/>
      <c r="B1683" s="30"/>
      <c r="C1683" s="30"/>
      <c r="D1683" s="30"/>
      <c r="E1683" s="30"/>
      <c r="F1683" s="30"/>
      <c r="G1683" s="30"/>
      <c r="H1683" s="30"/>
      <c r="I1683" s="30"/>
      <c r="J1683" s="30"/>
    </row>
    <row r="1684" spans="1:10" x14ac:dyDescent="0.25">
      <c r="A1684" s="30"/>
      <c r="B1684" s="30"/>
      <c r="C1684" s="30"/>
      <c r="D1684" s="30"/>
      <c r="E1684" s="30"/>
      <c r="F1684" s="30"/>
      <c r="G1684" s="30"/>
      <c r="H1684" s="30"/>
      <c r="I1684" s="30"/>
      <c r="J1684" s="30"/>
    </row>
    <row r="1685" spans="1:10" x14ac:dyDescent="0.25">
      <c r="A1685" s="30"/>
      <c r="B1685" s="30"/>
      <c r="C1685" s="30"/>
      <c r="D1685" s="30"/>
      <c r="E1685" s="30"/>
      <c r="F1685" s="30"/>
      <c r="G1685" s="30"/>
      <c r="H1685" s="30"/>
      <c r="I1685" s="30"/>
      <c r="J1685" s="30"/>
    </row>
    <row r="1686" spans="1:10" x14ac:dyDescent="0.25">
      <c r="A1686" s="30"/>
      <c r="B1686" s="30"/>
      <c r="C1686" s="30"/>
      <c r="D1686" s="30"/>
      <c r="E1686" s="30"/>
      <c r="F1686" s="30"/>
      <c r="G1686" s="30"/>
      <c r="H1686" s="30"/>
      <c r="I1686" s="30"/>
      <c r="J1686" s="30"/>
    </row>
    <row r="1687" spans="1:10" x14ac:dyDescent="0.25">
      <c r="A1687" s="30"/>
      <c r="B1687" s="30"/>
      <c r="C1687" s="30"/>
      <c r="D1687" s="30"/>
      <c r="E1687" s="30"/>
      <c r="F1687" s="30"/>
      <c r="G1687" s="30"/>
      <c r="H1687" s="30"/>
      <c r="I1687" s="30"/>
      <c r="J1687" s="30"/>
    </row>
    <row r="1688" spans="1:10" x14ac:dyDescent="0.25">
      <c r="A1688" s="30"/>
      <c r="B1688" s="30"/>
      <c r="C1688" s="30"/>
      <c r="D1688" s="30"/>
      <c r="E1688" s="30"/>
      <c r="F1688" s="30"/>
      <c r="G1688" s="30"/>
      <c r="H1688" s="30"/>
      <c r="I1688" s="30"/>
      <c r="J1688" s="30"/>
    </row>
    <row r="1689" spans="1:10" x14ac:dyDescent="0.25">
      <c r="A1689" s="30"/>
      <c r="B1689" s="30"/>
      <c r="C1689" s="30"/>
      <c r="D1689" s="30"/>
      <c r="E1689" s="30"/>
      <c r="F1689" s="30"/>
      <c r="G1689" s="30"/>
      <c r="H1689" s="30"/>
      <c r="I1689" s="30"/>
      <c r="J1689" s="30"/>
    </row>
    <row r="1690" spans="1:10" x14ac:dyDescent="0.25">
      <c r="A1690" s="30"/>
      <c r="B1690" s="30"/>
      <c r="C1690" s="30"/>
      <c r="D1690" s="30"/>
      <c r="E1690" s="30"/>
      <c r="F1690" s="30"/>
      <c r="G1690" s="30"/>
      <c r="H1690" s="30"/>
      <c r="I1690" s="30"/>
      <c r="J1690" s="30"/>
    </row>
    <row r="1691" spans="1:10" x14ac:dyDescent="0.25">
      <c r="A1691" s="30"/>
      <c r="B1691" s="30"/>
      <c r="C1691" s="30"/>
      <c r="D1691" s="30"/>
      <c r="E1691" s="30"/>
      <c r="F1691" s="30"/>
      <c r="G1691" s="30"/>
      <c r="H1691" s="30"/>
      <c r="I1691" s="30"/>
      <c r="J1691" s="30"/>
    </row>
    <row r="1692" spans="1:10" x14ac:dyDescent="0.25">
      <c r="A1692" s="30"/>
      <c r="B1692" s="30"/>
      <c r="C1692" s="30"/>
      <c r="D1692" s="30"/>
      <c r="E1692" s="30"/>
      <c r="F1692" s="30"/>
      <c r="G1692" s="30"/>
      <c r="H1692" s="30"/>
      <c r="I1692" s="30"/>
      <c r="J1692" s="30"/>
    </row>
    <row r="1693" spans="1:10" x14ac:dyDescent="0.25">
      <c r="A1693" s="30"/>
      <c r="B1693" s="30"/>
      <c r="C1693" s="30"/>
      <c r="D1693" s="30"/>
      <c r="E1693" s="30"/>
      <c r="F1693" s="30"/>
      <c r="G1693" s="30"/>
      <c r="H1693" s="30"/>
      <c r="I1693" s="30"/>
      <c r="J1693" s="30"/>
    </row>
    <row r="1694" spans="1:10" x14ac:dyDescent="0.25">
      <c r="A1694" s="30"/>
      <c r="B1694" s="30"/>
      <c r="C1694" s="30"/>
      <c r="D1694" s="30"/>
      <c r="E1694" s="30"/>
      <c r="F1694" s="30"/>
      <c r="G1694" s="30"/>
      <c r="H1694" s="30"/>
      <c r="I1694" s="30"/>
      <c r="J1694" s="30"/>
    </row>
    <row r="1695" spans="1:10" x14ac:dyDescent="0.25">
      <c r="A1695" s="30"/>
      <c r="B1695" s="30"/>
      <c r="C1695" s="30"/>
      <c r="D1695" s="30"/>
      <c r="E1695" s="30"/>
      <c r="F1695" s="30"/>
      <c r="G1695" s="30"/>
      <c r="H1695" s="30"/>
      <c r="I1695" s="30"/>
      <c r="J1695" s="30"/>
    </row>
    <row r="1696" spans="1:10" x14ac:dyDescent="0.25">
      <c r="A1696" s="30"/>
      <c r="B1696" s="30"/>
      <c r="C1696" s="30"/>
      <c r="D1696" s="30"/>
      <c r="E1696" s="30"/>
      <c r="F1696" s="30"/>
      <c r="G1696" s="30"/>
      <c r="H1696" s="30"/>
      <c r="I1696" s="30"/>
      <c r="J1696" s="30"/>
    </row>
    <row r="1697" spans="1:10" x14ac:dyDescent="0.25">
      <c r="A1697" s="30"/>
      <c r="B1697" s="30"/>
      <c r="C1697" s="30"/>
      <c r="D1697" s="30"/>
      <c r="E1697" s="30"/>
      <c r="F1697" s="30"/>
      <c r="G1697" s="30"/>
      <c r="H1697" s="30"/>
      <c r="I1697" s="30"/>
      <c r="J1697" s="30"/>
    </row>
    <row r="1698" spans="1:10" x14ac:dyDescent="0.25">
      <c r="A1698" s="30"/>
      <c r="B1698" s="30"/>
      <c r="C1698" s="30"/>
      <c r="D1698" s="30"/>
      <c r="E1698" s="30"/>
      <c r="F1698" s="30"/>
      <c r="G1698" s="30"/>
      <c r="H1698" s="30"/>
      <c r="I1698" s="30"/>
      <c r="J1698" s="30"/>
    </row>
    <row r="1699" spans="1:10" x14ac:dyDescent="0.25">
      <c r="A1699" s="30"/>
      <c r="B1699" s="30"/>
      <c r="C1699" s="30"/>
      <c r="D1699" s="30"/>
      <c r="E1699" s="30"/>
      <c r="F1699" s="30"/>
      <c r="G1699" s="30"/>
      <c r="H1699" s="30"/>
      <c r="I1699" s="30"/>
      <c r="J1699" s="30"/>
    </row>
    <row r="1700" spans="1:10" x14ac:dyDescent="0.25">
      <c r="A1700" s="30"/>
      <c r="B1700" s="30"/>
      <c r="C1700" s="30"/>
      <c r="D1700" s="30"/>
      <c r="E1700" s="30"/>
      <c r="F1700" s="30"/>
      <c r="G1700" s="30"/>
      <c r="H1700" s="30"/>
      <c r="I1700" s="30"/>
      <c r="J1700" s="30"/>
    </row>
    <row r="1701" spans="1:10" x14ac:dyDescent="0.25">
      <c r="A1701" s="30"/>
      <c r="B1701" s="30"/>
      <c r="C1701" s="30"/>
      <c r="D1701" s="30"/>
      <c r="E1701" s="30"/>
      <c r="F1701" s="30"/>
      <c r="G1701" s="30"/>
      <c r="H1701" s="30"/>
      <c r="I1701" s="30"/>
      <c r="J1701" s="30"/>
    </row>
    <row r="1702" spans="1:10" x14ac:dyDescent="0.25">
      <c r="A1702" s="30"/>
      <c r="B1702" s="30"/>
      <c r="C1702" s="30"/>
      <c r="D1702" s="30"/>
      <c r="E1702" s="30"/>
      <c r="F1702" s="30"/>
      <c r="G1702" s="30"/>
      <c r="H1702" s="30"/>
      <c r="I1702" s="30"/>
      <c r="J1702" s="30"/>
    </row>
    <row r="1703" spans="1:10" x14ac:dyDescent="0.25">
      <c r="A1703" s="30"/>
      <c r="B1703" s="30"/>
      <c r="C1703" s="30"/>
      <c r="D1703" s="30"/>
      <c r="E1703" s="30"/>
      <c r="F1703" s="30"/>
      <c r="G1703" s="30"/>
      <c r="H1703" s="30"/>
      <c r="I1703" s="30"/>
      <c r="J1703" s="30"/>
    </row>
    <row r="1704" spans="1:10" x14ac:dyDescent="0.25">
      <c r="A1704" s="30"/>
      <c r="B1704" s="30"/>
      <c r="C1704" s="30"/>
      <c r="D1704" s="30"/>
      <c r="E1704" s="30"/>
      <c r="F1704" s="30"/>
      <c r="G1704" s="30"/>
      <c r="H1704" s="30"/>
      <c r="I1704" s="30"/>
      <c r="J1704" s="30"/>
    </row>
    <row r="1705" spans="1:10" x14ac:dyDescent="0.25">
      <c r="A1705" s="30"/>
      <c r="B1705" s="30"/>
      <c r="C1705" s="30"/>
      <c r="D1705" s="30"/>
      <c r="E1705" s="30"/>
      <c r="F1705" s="30"/>
      <c r="G1705" s="30"/>
      <c r="H1705" s="30"/>
      <c r="I1705" s="30"/>
      <c r="J1705" s="30"/>
    </row>
    <row r="1706" spans="1:10" x14ac:dyDescent="0.25">
      <c r="A1706" s="30"/>
      <c r="B1706" s="30"/>
      <c r="C1706" s="30"/>
      <c r="D1706" s="30"/>
      <c r="E1706" s="30"/>
      <c r="F1706" s="30"/>
      <c r="G1706" s="30"/>
      <c r="H1706" s="30"/>
      <c r="I1706" s="30"/>
      <c r="J1706" s="30"/>
    </row>
    <row r="1707" spans="1:10" x14ac:dyDescent="0.25">
      <c r="A1707" s="30"/>
      <c r="B1707" s="30"/>
      <c r="C1707" s="30"/>
      <c r="D1707" s="30"/>
      <c r="E1707" s="30"/>
      <c r="F1707" s="30"/>
      <c r="G1707" s="30"/>
      <c r="H1707" s="30"/>
      <c r="I1707" s="30"/>
      <c r="J1707" s="30"/>
    </row>
    <row r="1708" spans="1:10" x14ac:dyDescent="0.25">
      <c r="A1708" s="30"/>
      <c r="B1708" s="30"/>
      <c r="C1708" s="30"/>
      <c r="D1708" s="30"/>
      <c r="E1708" s="30"/>
      <c r="F1708" s="30"/>
      <c r="G1708" s="30"/>
      <c r="H1708" s="30"/>
      <c r="I1708" s="30"/>
      <c r="J1708" s="30"/>
    </row>
    <row r="1709" spans="1:10" x14ac:dyDescent="0.25">
      <c r="A1709" s="30"/>
      <c r="B1709" s="30"/>
      <c r="C1709" s="30"/>
      <c r="D1709" s="30"/>
      <c r="E1709" s="30"/>
      <c r="F1709" s="30"/>
      <c r="G1709" s="30"/>
      <c r="H1709" s="30"/>
      <c r="I1709" s="30"/>
      <c r="J1709" s="30"/>
    </row>
    <row r="1710" spans="1:10" x14ac:dyDescent="0.25">
      <c r="A1710" s="30"/>
      <c r="B1710" s="30"/>
      <c r="C1710" s="30"/>
      <c r="D1710" s="30"/>
      <c r="E1710" s="30"/>
      <c r="F1710" s="30"/>
      <c r="G1710" s="30"/>
      <c r="H1710" s="30"/>
      <c r="I1710" s="30"/>
      <c r="J1710" s="30"/>
    </row>
    <row r="1711" spans="1:10" x14ac:dyDescent="0.25">
      <c r="A1711" s="30"/>
      <c r="B1711" s="30"/>
      <c r="C1711" s="30"/>
      <c r="D1711" s="30"/>
      <c r="E1711" s="30"/>
      <c r="F1711" s="30"/>
      <c r="G1711" s="30"/>
      <c r="H1711" s="30"/>
      <c r="I1711" s="30"/>
      <c r="J1711" s="30"/>
    </row>
    <row r="1712" spans="1:10" x14ac:dyDescent="0.25">
      <c r="A1712" s="30"/>
      <c r="B1712" s="30"/>
      <c r="C1712" s="30"/>
      <c r="D1712" s="30"/>
      <c r="E1712" s="30"/>
      <c r="F1712" s="30"/>
      <c r="G1712" s="30"/>
      <c r="H1712" s="30"/>
      <c r="I1712" s="30"/>
      <c r="J1712" s="30"/>
    </row>
    <row r="1713" spans="1:10" x14ac:dyDescent="0.25">
      <c r="A1713" s="30"/>
      <c r="B1713" s="30"/>
      <c r="C1713" s="30"/>
      <c r="D1713" s="30"/>
      <c r="E1713" s="30"/>
      <c r="F1713" s="30"/>
      <c r="G1713" s="30"/>
      <c r="H1713" s="30"/>
      <c r="I1713" s="30"/>
      <c r="J1713" s="30"/>
    </row>
    <row r="1714" spans="1:10" x14ac:dyDescent="0.25">
      <c r="A1714" s="30"/>
      <c r="B1714" s="30"/>
      <c r="C1714" s="30"/>
      <c r="D1714" s="30"/>
      <c r="E1714" s="30"/>
      <c r="F1714" s="30"/>
      <c r="G1714" s="30"/>
      <c r="H1714" s="30"/>
      <c r="I1714" s="30"/>
      <c r="J1714" s="30"/>
    </row>
    <row r="1715" spans="1:10" x14ac:dyDescent="0.25">
      <c r="A1715" s="30"/>
      <c r="B1715" s="30"/>
      <c r="C1715" s="30"/>
      <c r="D1715" s="30"/>
      <c r="E1715" s="30"/>
      <c r="F1715" s="30"/>
      <c r="G1715" s="30"/>
      <c r="H1715" s="30"/>
      <c r="I1715" s="30"/>
      <c r="J1715" s="30"/>
    </row>
    <row r="1716" spans="1:10" x14ac:dyDescent="0.25">
      <c r="A1716" s="30"/>
      <c r="B1716" s="30"/>
      <c r="C1716" s="30"/>
      <c r="D1716" s="30"/>
      <c r="E1716" s="30"/>
      <c r="F1716" s="30"/>
      <c r="G1716" s="30"/>
      <c r="H1716" s="30"/>
      <c r="I1716" s="30"/>
      <c r="J1716" s="30"/>
    </row>
    <row r="1717" spans="1:10" x14ac:dyDescent="0.25">
      <c r="A1717" s="30"/>
      <c r="B1717" s="30"/>
      <c r="C1717" s="30"/>
      <c r="D1717" s="30"/>
      <c r="E1717" s="30"/>
      <c r="F1717" s="30"/>
      <c r="G1717" s="30"/>
      <c r="H1717" s="30"/>
      <c r="I1717" s="30"/>
      <c r="J1717" s="30"/>
    </row>
    <row r="1718" spans="1:10" x14ac:dyDescent="0.25">
      <c r="A1718" s="30"/>
      <c r="B1718" s="30"/>
      <c r="C1718" s="30"/>
      <c r="D1718" s="30"/>
      <c r="E1718" s="30"/>
      <c r="F1718" s="30"/>
      <c r="G1718" s="30"/>
      <c r="H1718" s="30"/>
      <c r="I1718" s="30"/>
      <c r="J1718" s="30"/>
    </row>
    <row r="1719" spans="1:10" x14ac:dyDescent="0.25">
      <c r="A1719" s="30"/>
      <c r="B1719" s="30"/>
      <c r="C1719" s="30"/>
      <c r="D1719" s="30"/>
      <c r="E1719" s="30"/>
      <c r="F1719" s="30"/>
      <c r="G1719" s="30"/>
      <c r="H1719" s="30"/>
      <c r="I1719" s="30"/>
      <c r="J1719" s="30"/>
    </row>
    <row r="1720" spans="1:10" x14ac:dyDescent="0.25">
      <c r="A1720" s="30"/>
      <c r="B1720" s="30"/>
      <c r="C1720" s="30"/>
      <c r="D1720" s="30"/>
      <c r="E1720" s="30"/>
      <c r="F1720" s="30"/>
      <c r="G1720" s="30"/>
      <c r="H1720" s="30"/>
      <c r="I1720" s="30"/>
      <c r="J1720" s="30"/>
    </row>
    <row r="1721" spans="1:10" x14ac:dyDescent="0.25">
      <c r="A1721" s="30"/>
      <c r="B1721" s="30"/>
      <c r="C1721" s="30"/>
      <c r="D1721" s="30"/>
      <c r="E1721" s="30"/>
      <c r="F1721" s="30"/>
      <c r="G1721" s="30"/>
      <c r="H1721" s="30"/>
      <c r="I1721" s="30"/>
      <c r="J1721" s="30"/>
    </row>
    <row r="1722" spans="1:10" x14ac:dyDescent="0.25">
      <c r="A1722" s="30"/>
      <c r="B1722" s="30"/>
      <c r="C1722" s="30"/>
      <c r="D1722" s="30"/>
      <c r="E1722" s="30"/>
      <c r="F1722" s="30"/>
      <c r="G1722" s="30"/>
      <c r="H1722" s="30"/>
      <c r="I1722" s="30"/>
      <c r="J1722" s="30"/>
    </row>
    <row r="1723" spans="1:10" x14ac:dyDescent="0.25">
      <c r="A1723" s="30"/>
      <c r="B1723" s="30"/>
      <c r="C1723" s="30"/>
      <c r="D1723" s="30"/>
      <c r="E1723" s="30"/>
      <c r="F1723" s="30"/>
      <c r="G1723" s="30"/>
      <c r="H1723" s="30"/>
      <c r="I1723" s="30"/>
      <c r="J1723" s="30"/>
    </row>
    <row r="1724" spans="1:10" x14ac:dyDescent="0.25">
      <c r="A1724" s="30"/>
      <c r="B1724" s="30"/>
      <c r="C1724" s="30"/>
      <c r="D1724" s="30"/>
      <c r="E1724" s="30"/>
      <c r="F1724" s="30"/>
      <c r="G1724" s="30"/>
      <c r="H1724" s="30"/>
      <c r="I1724" s="30"/>
      <c r="J1724" s="30"/>
    </row>
    <row r="1725" spans="1:10" x14ac:dyDescent="0.25">
      <c r="A1725" s="30"/>
      <c r="B1725" s="30"/>
      <c r="C1725" s="30"/>
      <c r="D1725" s="30"/>
      <c r="E1725" s="30"/>
      <c r="F1725" s="30"/>
      <c r="G1725" s="30"/>
      <c r="H1725" s="30"/>
      <c r="I1725" s="30"/>
      <c r="J1725" s="30"/>
    </row>
    <row r="1726" spans="1:10" x14ac:dyDescent="0.25">
      <c r="A1726" s="30"/>
      <c r="B1726" s="30"/>
      <c r="C1726" s="30"/>
      <c r="D1726" s="30"/>
      <c r="E1726" s="30"/>
      <c r="F1726" s="30"/>
      <c r="G1726" s="30"/>
      <c r="H1726" s="30"/>
      <c r="I1726" s="30"/>
      <c r="J1726" s="30"/>
    </row>
    <row r="1727" spans="1:10" x14ac:dyDescent="0.25">
      <c r="A1727" s="30"/>
      <c r="B1727" s="30"/>
      <c r="C1727" s="30"/>
      <c r="D1727" s="30"/>
      <c r="E1727" s="30"/>
      <c r="F1727" s="30"/>
      <c r="G1727" s="30"/>
      <c r="H1727" s="30"/>
      <c r="I1727" s="30"/>
      <c r="J1727" s="30"/>
    </row>
    <row r="1728" spans="1:10" x14ac:dyDescent="0.25">
      <c r="A1728" s="30"/>
      <c r="B1728" s="30"/>
      <c r="C1728" s="30"/>
      <c r="D1728" s="30"/>
      <c r="E1728" s="30"/>
      <c r="F1728" s="30"/>
      <c r="G1728" s="30"/>
      <c r="H1728" s="30"/>
      <c r="I1728" s="30"/>
      <c r="J1728" s="30"/>
    </row>
    <row r="1729" spans="1:10" x14ac:dyDescent="0.25">
      <c r="A1729" s="30"/>
      <c r="B1729" s="30"/>
      <c r="C1729" s="30"/>
      <c r="D1729" s="30"/>
      <c r="E1729" s="30"/>
      <c r="F1729" s="30"/>
      <c r="G1729" s="30"/>
      <c r="H1729" s="30"/>
      <c r="I1729" s="30"/>
      <c r="J1729" s="30"/>
    </row>
    <row r="1730" spans="1:10" x14ac:dyDescent="0.25">
      <c r="A1730" s="30"/>
      <c r="B1730" s="30"/>
      <c r="C1730" s="30"/>
      <c r="D1730" s="30"/>
      <c r="E1730" s="30"/>
      <c r="F1730" s="30"/>
      <c r="G1730" s="30"/>
      <c r="H1730" s="30"/>
      <c r="I1730" s="30"/>
      <c r="J1730" s="30"/>
    </row>
    <row r="1731" spans="1:10" x14ac:dyDescent="0.25">
      <c r="A1731" s="30"/>
      <c r="B1731" s="30"/>
      <c r="C1731" s="30"/>
      <c r="D1731" s="30"/>
      <c r="E1731" s="30"/>
      <c r="F1731" s="30"/>
      <c r="G1731" s="30"/>
      <c r="H1731" s="30"/>
      <c r="I1731" s="30"/>
      <c r="J1731" s="30"/>
    </row>
    <row r="1732" spans="1:10" x14ac:dyDescent="0.25">
      <c r="A1732" s="30"/>
      <c r="B1732" s="30"/>
      <c r="C1732" s="30"/>
      <c r="D1732" s="30"/>
      <c r="E1732" s="30"/>
      <c r="F1732" s="30"/>
      <c r="G1732" s="30"/>
      <c r="H1732" s="30"/>
      <c r="I1732" s="30"/>
      <c r="J1732" s="30"/>
    </row>
    <row r="1733" spans="1:10" x14ac:dyDescent="0.25">
      <c r="A1733" s="30"/>
      <c r="B1733" s="30"/>
      <c r="C1733" s="30"/>
      <c r="D1733" s="30"/>
      <c r="E1733" s="30"/>
      <c r="F1733" s="30"/>
      <c r="G1733" s="30"/>
      <c r="H1733" s="30"/>
      <c r="I1733" s="30"/>
      <c r="J1733" s="30"/>
    </row>
    <row r="1734" spans="1:10" x14ac:dyDescent="0.25">
      <c r="A1734" s="30"/>
      <c r="B1734" s="30"/>
      <c r="C1734" s="30"/>
      <c r="D1734" s="30"/>
      <c r="E1734" s="30"/>
      <c r="F1734" s="30"/>
      <c r="G1734" s="30"/>
      <c r="H1734" s="30"/>
      <c r="I1734" s="30"/>
      <c r="J1734" s="30"/>
    </row>
    <row r="1735" spans="1:10" x14ac:dyDescent="0.25">
      <c r="A1735" s="30"/>
      <c r="B1735" s="30"/>
      <c r="C1735" s="30"/>
      <c r="D1735" s="30"/>
      <c r="E1735" s="30"/>
      <c r="F1735" s="30"/>
      <c r="G1735" s="30"/>
      <c r="H1735" s="30"/>
      <c r="I1735" s="30"/>
      <c r="J1735" s="30"/>
    </row>
    <row r="1736" spans="1:10" x14ac:dyDescent="0.25">
      <c r="A1736" s="30"/>
      <c r="B1736" s="30"/>
      <c r="C1736" s="30"/>
      <c r="D1736" s="30"/>
      <c r="E1736" s="30"/>
      <c r="F1736" s="30"/>
      <c r="G1736" s="30"/>
      <c r="H1736" s="30"/>
      <c r="I1736" s="30"/>
      <c r="J1736" s="30"/>
    </row>
    <row r="1737" spans="1:10" x14ac:dyDescent="0.25">
      <c r="A1737" s="30"/>
      <c r="B1737" s="30"/>
      <c r="C1737" s="30"/>
      <c r="D1737" s="30"/>
      <c r="E1737" s="30"/>
      <c r="F1737" s="30"/>
      <c r="G1737" s="30"/>
      <c r="H1737" s="30"/>
      <c r="I1737" s="30"/>
      <c r="J1737" s="30"/>
    </row>
    <row r="1738" spans="1:10" x14ac:dyDescent="0.25">
      <c r="A1738" s="30"/>
      <c r="B1738" s="30"/>
      <c r="C1738" s="30"/>
      <c r="D1738" s="30"/>
      <c r="E1738" s="30"/>
      <c r="F1738" s="30"/>
      <c r="G1738" s="30"/>
      <c r="H1738" s="30"/>
      <c r="I1738" s="30"/>
      <c r="J1738" s="30"/>
    </row>
    <row r="1739" spans="1:10" x14ac:dyDescent="0.25">
      <c r="A1739" s="30"/>
      <c r="B1739" s="30"/>
      <c r="C1739" s="30"/>
      <c r="D1739" s="30"/>
      <c r="E1739" s="30"/>
      <c r="F1739" s="30"/>
      <c r="G1739" s="30"/>
      <c r="H1739" s="30"/>
      <c r="I1739" s="30"/>
      <c r="J1739" s="30"/>
    </row>
    <row r="1740" spans="1:10" x14ac:dyDescent="0.25">
      <c r="A1740" s="30"/>
      <c r="B1740" s="30"/>
      <c r="C1740" s="30"/>
      <c r="D1740" s="30"/>
      <c r="E1740" s="30"/>
      <c r="F1740" s="30"/>
      <c r="G1740" s="30"/>
      <c r="H1740" s="30"/>
      <c r="I1740" s="30"/>
      <c r="J1740" s="30"/>
    </row>
    <row r="1741" spans="1:10" x14ac:dyDescent="0.25">
      <c r="A1741" s="30"/>
      <c r="B1741" s="30"/>
      <c r="C1741" s="30"/>
      <c r="D1741" s="30"/>
      <c r="E1741" s="30"/>
      <c r="F1741" s="30"/>
      <c r="G1741" s="30"/>
      <c r="H1741" s="30"/>
      <c r="I1741" s="30"/>
      <c r="J1741" s="30"/>
    </row>
    <row r="1742" spans="1:10" x14ac:dyDescent="0.25">
      <c r="A1742" s="30"/>
      <c r="B1742" s="30"/>
      <c r="C1742" s="30"/>
      <c r="D1742" s="30"/>
      <c r="E1742" s="30"/>
      <c r="F1742" s="30"/>
      <c r="G1742" s="30"/>
      <c r="H1742" s="30"/>
      <c r="I1742" s="30"/>
      <c r="J1742" s="30"/>
    </row>
    <row r="1743" spans="1:10" x14ac:dyDescent="0.25">
      <c r="A1743" s="30"/>
      <c r="B1743" s="30"/>
      <c r="C1743" s="30"/>
      <c r="D1743" s="30"/>
      <c r="E1743" s="30"/>
      <c r="F1743" s="30"/>
      <c r="G1743" s="30"/>
      <c r="H1743" s="30"/>
      <c r="I1743" s="30"/>
      <c r="J1743" s="30"/>
    </row>
    <row r="1744" spans="1:10" x14ac:dyDescent="0.25">
      <c r="A1744" s="30"/>
      <c r="B1744" s="30"/>
      <c r="C1744" s="30"/>
      <c r="D1744" s="30"/>
      <c r="E1744" s="30"/>
      <c r="F1744" s="30"/>
      <c r="G1744" s="30"/>
      <c r="H1744" s="30"/>
      <c r="I1744" s="30"/>
      <c r="J1744" s="30"/>
    </row>
    <row r="1745" spans="1:10" x14ac:dyDescent="0.25">
      <c r="A1745" s="30"/>
      <c r="B1745" s="30"/>
      <c r="C1745" s="30"/>
      <c r="D1745" s="30"/>
      <c r="E1745" s="30"/>
      <c r="F1745" s="30"/>
      <c r="G1745" s="30"/>
      <c r="H1745" s="30"/>
      <c r="I1745" s="30"/>
      <c r="J1745" s="30"/>
    </row>
    <row r="1746" spans="1:10" x14ac:dyDescent="0.25">
      <c r="A1746" s="30"/>
      <c r="B1746" s="30"/>
      <c r="C1746" s="30"/>
      <c r="D1746" s="30"/>
      <c r="E1746" s="30"/>
      <c r="F1746" s="30"/>
      <c r="G1746" s="30"/>
      <c r="H1746" s="30"/>
      <c r="I1746" s="30"/>
      <c r="J1746" s="30"/>
    </row>
    <row r="1747" spans="1:10" x14ac:dyDescent="0.25">
      <c r="A1747" s="30"/>
      <c r="B1747" s="30"/>
      <c r="C1747" s="30"/>
      <c r="D1747" s="30"/>
      <c r="E1747" s="30"/>
      <c r="F1747" s="30"/>
      <c r="G1747" s="30"/>
      <c r="H1747" s="30"/>
      <c r="I1747" s="30"/>
      <c r="J1747" s="30"/>
    </row>
    <row r="1748" spans="1:10" x14ac:dyDescent="0.25">
      <c r="A1748" s="30"/>
      <c r="B1748" s="30"/>
      <c r="C1748" s="30"/>
      <c r="D1748" s="30"/>
      <c r="E1748" s="30"/>
      <c r="F1748" s="30"/>
      <c r="G1748" s="30"/>
      <c r="H1748" s="30"/>
      <c r="I1748" s="30"/>
      <c r="J1748" s="30"/>
    </row>
    <row r="1749" spans="1:10" x14ac:dyDescent="0.25">
      <c r="A1749" s="30"/>
      <c r="B1749" s="30"/>
      <c r="C1749" s="30"/>
      <c r="D1749" s="30"/>
      <c r="E1749" s="30"/>
      <c r="F1749" s="30"/>
      <c r="G1749" s="30"/>
      <c r="H1749" s="30"/>
      <c r="I1749" s="30"/>
      <c r="J1749" s="30"/>
    </row>
    <row r="1750" spans="1:10" x14ac:dyDescent="0.25">
      <c r="A1750" s="30"/>
      <c r="B1750" s="30"/>
      <c r="C1750" s="30"/>
      <c r="D1750" s="30"/>
      <c r="E1750" s="30"/>
      <c r="F1750" s="30"/>
      <c r="G1750" s="30"/>
      <c r="H1750" s="30"/>
      <c r="I1750" s="30"/>
      <c r="J1750" s="30"/>
    </row>
    <row r="1751" spans="1:10" x14ac:dyDescent="0.25">
      <c r="A1751" s="30"/>
      <c r="B1751" s="30"/>
      <c r="C1751" s="30"/>
      <c r="D1751" s="30"/>
      <c r="E1751" s="30"/>
      <c r="F1751" s="30"/>
      <c r="G1751" s="30"/>
      <c r="H1751" s="30"/>
      <c r="I1751" s="30"/>
      <c r="J1751" s="30"/>
    </row>
    <row r="1752" spans="1:10" x14ac:dyDescent="0.25">
      <c r="A1752" s="30"/>
      <c r="B1752" s="30"/>
      <c r="C1752" s="30"/>
      <c r="D1752" s="30"/>
      <c r="E1752" s="30"/>
      <c r="F1752" s="30"/>
      <c r="G1752" s="30"/>
      <c r="H1752" s="30"/>
      <c r="I1752" s="30"/>
      <c r="J1752" s="30"/>
    </row>
    <row r="1753" spans="1:10" x14ac:dyDescent="0.25">
      <c r="A1753" s="30"/>
      <c r="B1753" s="30"/>
      <c r="C1753" s="30"/>
      <c r="D1753" s="30"/>
      <c r="E1753" s="30"/>
      <c r="F1753" s="30"/>
      <c r="G1753" s="30"/>
      <c r="H1753" s="30"/>
      <c r="I1753" s="30"/>
      <c r="J1753" s="30"/>
    </row>
    <row r="1754" spans="1:10" x14ac:dyDescent="0.25">
      <c r="A1754" s="30"/>
      <c r="B1754" s="30"/>
      <c r="C1754" s="30"/>
      <c r="D1754" s="30"/>
      <c r="E1754" s="30"/>
      <c r="F1754" s="30"/>
      <c r="G1754" s="30"/>
      <c r="H1754" s="30"/>
      <c r="I1754" s="30"/>
      <c r="J1754" s="30"/>
    </row>
    <row r="1755" spans="1:10" x14ac:dyDescent="0.25">
      <c r="A1755" s="30"/>
      <c r="B1755" s="30"/>
      <c r="C1755" s="30"/>
      <c r="D1755" s="30"/>
      <c r="E1755" s="30"/>
      <c r="F1755" s="30"/>
      <c r="G1755" s="30"/>
      <c r="H1755" s="30"/>
      <c r="I1755" s="30"/>
      <c r="J1755" s="30"/>
    </row>
    <row r="1756" spans="1:10" x14ac:dyDescent="0.25">
      <c r="A1756" s="30"/>
      <c r="B1756" s="30"/>
      <c r="C1756" s="30"/>
      <c r="D1756" s="30"/>
      <c r="E1756" s="30"/>
      <c r="F1756" s="30"/>
      <c r="G1756" s="30"/>
      <c r="H1756" s="30"/>
      <c r="I1756" s="30"/>
      <c r="J1756" s="30"/>
    </row>
    <row r="1757" spans="1:10" x14ac:dyDescent="0.25">
      <c r="A1757" s="30"/>
      <c r="B1757" s="30"/>
      <c r="C1757" s="30"/>
      <c r="D1757" s="30"/>
      <c r="E1757" s="30"/>
      <c r="F1757" s="30"/>
      <c r="G1757" s="30"/>
      <c r="H1757" s="30"/>
      <c r="I1757" s="30"/>
      <c r="J1757" s="30"/>
    </row>
    <row r="1758" spans="1:10" x14ac:dyDescent="0.25">
      <c r="A1758" s="30"/>
      <c r="B1758" s="30"/>
      <c r="C1758" s="30"/>
      <c r="D1758" s="30"/>
      <c r="E1758" s="30"/>
      <c r="F1758" s="30"/>
      <c r="G1758" s="30"/>
      <c r="H1758" s="30"/>
      <c r="I1758" s="30"/>
      <c r="J1758" s="30"/>
    </row>
    <row r="1759" spans="1:10" x14ac:dyDescent="0.25">
      <c r="A1759" s="30"/>
      <c r="B1759" s="30"/>
      <c r="C1759" s="30"/>
      <c r="D1759" s="30"/>
      <c r="E1759" s="30"/>
      <c r="F1759" s="30"/>
      <c r="G1759" s="30"/>
      <c r="H1759" s="30"/>
      <c r="I1759" s="30"/>
      <c r="J1759" s="30"/>
    </row>
    <row r="1760" spans="1:10" x14ac:dyDescent="0.25">
      <c r="A1760" s="30"/>
      <c r="B1760" s="30"/>
      <c r="C1760" s="30"/>
      <c r="D1760" s="30"/>
      <c r="E1760" s="30"/>
      <c r="F1760" s="30"/>
      <c r="G1760" s="30"/>
      <c r="H1760" s="30"/>
      <c r="I1760" s="30"/>
      <c r="J1760" s="30"/>
    </row>
    <row r="1761" spans="1:10" x14ac:dyDescent="0.25">
      <c r="A1761" s="30"/>
      <c r="B1761" s="30"/>
      <c r="C1761" s="30"/>
      <c r="D1761" s="30"/>
      <c r="E1761" s="30"/>
      <c r="F1761" s="30"/>
      <c r="G1761" s="30"/>
      <c r="H1761" s="30"/>
      <c r="I1761" s="30"/>
      <c r="J1761" s="30"/>
    </row>
    <row r="1762" spans="1:10" x14ac:dyDescent="0.25">
      <c r="A1762" s="30"/>
      <c r="B1762" s="30"/>
      <c r="C1762" s="30"/>
      <c r="D1762" s="30"/>
      <c r="E1762" s="30"/>
      <c r="F1762" s="30"/>
      <c r="G1762" s="30"/>
      <c r="H1762" s="30"/>
      <c r="I1762" s="30"/>
      <c r="J1762" s="30"/>
    </row>
    <row r="1763" spans="1:10" x14ac:dyDescent="0.25">
      <c r="A1763" s="30"/>
      <c r="B1763" s="30"/>
      <c r="C1763" s="30"/>
      <c r="D1763" s="30"/>
      <c r="E1763" s="30"/>
      <c r="F1763" s="30"/>
      <c r="G1763" s="30"/>
      <c r="H1763" s="30"/>
      <c r="I1763" s="30"/>
      <c r="J1763" s="30"/>
    </row>
    <row r="1764" spans="1:10" x14ac:dyDescent="0.25">
      <c r="A1764" s="30"/>
      <c r="B1764" s="30"/>
      <c r="C1764" s="30"/>
      <c r="D1764" s="30"/>
      <c r="E1764" s="30"/>
      <c r="F1764" s="30"/>
      <c r="G1764" s="30"/>
      <c r="H1764" s="30"/>
      <c r="I1764" s="30"/>
      <c r="J1764" s="30"/>
    </row>
    <row r="1765" spans="1:10" x14ac:dyDescent="0.25">
      <c r="A1765" s="30"/>
      <c r="B1765" s="30"/>
      <c r="C1765" s="30"/>
      <c r="D1765" s="30"/>
      <c r="E1765" s="30"/>
      <c r="F1765" s="30"/>
      <c r="G1765" s="30"/>
      <c r="H1765" s="30"/>
      <c r="I1765" s="30"/>
      <c r="J1765" s="30"/>
    </row>
    <row r="1766" spans="1:10" x14ac:dyDescent="0.25">
      <c r="A1766" s="30"/>
      <c r="B1766" s="30"/>
      <c r="C1766" s="30"/>
      <c r="D1766" s="30"/>
      <c r="E1766" s="30"/>
      <c r="F1766" s="30"/>
      <c r="G1766" s="30"/>
      <c r="H1766" s="30"/>
      <c r="I1766" s="30"/>
      <c r="J1766" s="30"/>
    </row>
    <row r="1767" spans="1:10" x14ac:dyDescent="0.25">
      <c r="A1767" s="30"/>
      <c r="B1767" s="30"/>
      <c r="C1767" s="30"/>
      <c r="D1767" s="30"/>
      <c r="E1767" s="30"/>
      <c r="F1767" s="30"/>
      <c r="G1767" s="30"/>
      <c r="H1767" s="30"/>
      <c r="I1767" s="30"/>
      <c r="J1767" s="30"/>
    </row>
    <row r="1768" spans="1:10" x14ac:dyDescent="0.25">
      <c r="A1768" s="30"/>
      <c r="B1768" s="30"/>
      <c r="C1768" s="30"/>
      <c r="D1768" s="30"/>
      <c r="E1768" s="30"/>
      <c r="F1768" s="30"/>
      <c r="G1768" s="30"/>
      <c r="H1768" s="30"/>
      <c r="I1768" s="30"/>
      <c r="J1768" s="30"/>
    </row>
    <row r="1769" spans="1:10" x14ac:dyDescent="0.25">
      <c r="A1769" s="30"/>
      <c r="B1769" s="30"/>
      <c r="C1769" s="30"/>
      <c r="D1769" s="30"/>
      <c r="E1769" s="30"/>
      <c r="F1769" s="30"/>
      <c r="G1769" s="30"/>
      <c r="H1769" s="30"/>
      <c r="I1769" s="30"/>
      <c r="J1769" s="30"/>
    </row>
    <row r="1770" spans="1:10" x14ac:dyDescent="0.25">
      <c r="A1770" s="30"/>
      <c r="B1770" s="30"/>
      <c r="C1770" s="30"/>
      <c r="D1770" s="30"/>
      <c r="E1770" s="30"/>
      <c r="F1770" s="30"/>
      <c r="G1770" s="30"/>
      <c r="H1770" s="30"/>
      <c r="I1770" s="30"/>
      <c r="J1770" s="30"/>
    </row>
    <row r="1771" spans="1:10" x14ac:dyDescent="0.25">
      <c r="A1771" s="30"/>
      <c r="B1771" s="30"/>
      <c r="C1771" s="30"/>
      <c r="D1771" s="30"/>
      <c r="E1771" s="30"/>
      <c r="F1771" s="30"/>
      <c r="G1771" s="30"/>
      <c r="H1771" s="30"/>
      <c r="I1771" s="30"/>
      <c r="J1771" s="30"/>
    </row>
    <row r="1772" spans="1:10" x14ac:dyDescent="0.25">
      <c r="A1772" s="30"/>
      <c r="B1772" s="30"/>
      <c r="C1772" s="30"/>
      <c r="D1772" s="30"/>
      <c r="E1772" s="30"/>
      <c r="F1772" s="30"/>
      <c r="G1772" s="30"/>
      <c r="H1772" s="30"/>
      <c r="I1772" s="30"/>
      <c r="J1772" s="30"/>
    </row>
    <row r="1773" spans="1:10" x14ac:dyDescent="0.25">
      <c r="A1773" s="30"/>
      <c r="B1773" s="30"/>
      <c r="C1773" s="30"/>
      <c r="D1773" s="30"/>
      <c r="E1773" s="30"/>
      <c r="F1773" s="30"/>
      <c r="G1773" s="30"/>
      <c r="H1773" s="30"/>
      <c r="I1773" s="30"/>
      <c r="J1773" s="30"/>
    </row>
    <row r="1774" spans="1:10" x14ac:dyDescent="0.25">
      <c r="A1774" s="30"/>
      <c r="B1774" s="30"/>
      <c r="C1774" s="30"/>
      <c r="D1774" s="30"/>
      <c r="E1774" s="30"/>
      <c r="F1774" s="30"/>
      <c r="G1774" s="30"/>
      <c r="H1774" s="30"/>
      <c r="I1774" s="30"/>
      <c r="J1774" s="30"/>
    </row>
    <row r="1775" spans="1:10" x14ac:dyDescent="0.25">
      <c r="A1775" s="30"/>
      <c r="B1775" s="30"/>
      <c r="C1775" s="30"/>
      <c r="D1775" s="30"/>
      <c r="E1775" s="30"/>
      <c r="F1775" s="30"/>
      <c r="G1775" s="30"/>
      <c r="H1775" s="30"/>
      <c r="I1775" s="30"/>
      <c r="J1775" s="30"/>
    </row>
    <row r="1776" spans="1:10" x14ac:dyDescent="0.25">
      <c r="A1776" s="30"/>
      <c r="B1776" s="30"/>
      <c r="C1776" s="30"/>
      <c r="D1776" s="30"/>
      <c r="E1776" s="30"/>
      <c r="F1776" s="30"/>
      <c r="G1776" s="30"/>
      <c r="H1776" s="30"/>
      <c r="I1776" s="30"/>
      <c r="J1776" s="30"/>
    </row>
    <row r="1777" spans="1:10" x14ac:dyDescent="0.25">
      <c r="A1777" s="30"/>
      <c r="B1777" s="30"/>
      <c r="C1777" s="30"/>
      <c r="D1777" s="30"/>
      <c r="E1777" s="30"/>
      <c r="F1777" s="30"/>
      <c r="G1777" s="30"/>
      <c r="H1777" s="30"/>
      <c r="I1777" s="30"/>
      <c r="J1777" s="30"/>
    </row>
    <row r="1778" spans="1:10" x14ac:dyDescent="0.25">
      <c r="A1778" s="30"/>
      <c r="B1778" s="30"/>
      <c r="C1778" s="30"/>
      <c r="D1778" s="30"/>
      <c r="E1778" s="30"/>
      <c r="F1778" s="30"/>
      <c r="G1778" s="30"/>
      <c r="H1778" s="30"/>
      <c r="I1778" s="30"/>
      <c r="J1778" s="30"/>
    </row>
    <row r="1779" spans="1:10" x14ac:dyDescent="0.25">
      <c r="A1779" s="30"/>
      <c r="B1779" s="30"/>
      <c r="C1779" s="30"/>
      <c r="D1779" s="30"/>
      <c r="E1779" s="30"/>
      <c r="F1779" s="30"/>
      <c r="G1779" s="30"/>
      <c r="H1779" s="30"/>
      <c r="I1779" s="30"/>
      <c r="J1779" s="30"/>
    </row>
    <row r="1780" spans="1:10" x14ac:dyDescent="0.25">
      <c r="A1780" s="30"/>
      <c r="B1780" s="30"/>
      <c r="C1780" s="30"/>
      <c r="D1780" s="30"/>
      <c r="E1780" s="30"/>
      <c r="F1780" s="30"/>
      <c r="G1780" s="30"/>
      <c r="H1780" s="30"/>
      <c r="I1780" s="30"/>
      <c r="J1780" s="30"/>
    </row>
    <row r="1781" spans="1:10" x14ac:dyDescent="0.25">
      <c r="A1781" s="30"/>
      <c r="B1781" s="30"/>
      <c r="C1781" s="30"/>
      <c r="D1781" s="30"/>
      <c r="E1781" s="30"/>
      <c r="F1781" s="30"/>
      <c r="G1781" s="30"/>
      <c r="H1781" s="30"/>
      <c r="I1781" s="30"/>
      <c r="J1781" s="30"/>
    </row>
    <row r="1782" spans="1:10" x14ac:dyDescent="0.25">
      <c r="A1782" s="30"/>
      <c r="B1782" s="30"/>
      <c r="C1782" s="30"/>
      <c r="D1782" s="30"/>
      <c r="E1782" s="30"/>
      <c r="F1782" s="30"/>
      <c r="G1782" s="30"/>
      <c r="H1782" s="30"/>
      <c r="I1782" s="30"/>
      <c r="J1782" s="30"/>
    </row>
    <row r="1783" spans="1:10" x14ac:dyDescent="0.25">
      <c r="A1783" s="30"/>
      <c r="B1783" s="30"/>
      <c r="C1783" s="30"/>
      <c r="D1783" s="30"/>
      <c r="E1783" s="30"/>
      <c r="F1783" s="30"/>
      <c r="G1783" s="30"/>
      <c r="H1783" s="30"/>
      <c r="I1783" s="30"/>
      <c r="J1783" s="30"/>
    </row>
    <row r="1784" spans="1:10" x14ac:dyDescent="0.25">
      <c r="A1784" s="30"/>
      <c r="B1784" s="30"/>
      <c r="C1784" s="30"/>
      <c r="D1784" s="30"/>
      <c r="E1784" s="30"/>
      <c r="F1784" s="30"/>
      <c r="G1784" s="30"/>
      <c r="H1784" s="30"/>
      <c r="I1784" s="30"/>
      <c r="J1784" s="30"/>
    </row>
    <row r="1785" spans="1:10" x14ac:dyDescent="0.25">
      <c r="A1785" s="30"/>
      <c r="B1785" s="30"/>
      <c r="C1785" s="30"/>
      <c r="D1785" s="30"/>
      <c r="E1785" s="30"/>
      <c r="F1785" s="30"/>
      <c r="G1785" s="30"/>
      <c r="H1785" s="30"/>
      <c r="I1785" s="30"/>
      <c r="J1785" s="30"/>
    </row>
    <row r="1786" spans="1:10" x14ac:dyDescent="0.25">
      <c r="A1786" s="30"/>
      <c r="B1786" s="30"/>
      <c r="C1786" s="30"/>
      <c r="D1786" s="30"/>
      <c r="E1786" s="30"/>
      <c r="F1786" s="30"/>
      <c r="G1786" s="30"/>
      <c r="H1786" s="30"/>
      <c r="I1786" s="30"/>
      <c r="J1786" s="30"/>
    </row>
    <row r="1787" spans="1:10" x14ac:dyDescent="0.25">
      <c r="A1787" s="30"/>
      <c r="B1787" s="30"/>
      <c r="C1787" s="30"/>
      <c r="D1787" s="30"/>
      <c r="E1787" s="30"/>
      <c r="F1787" s="30"/>
      <c r="G1787" s="30"/>
      <c r="H1787" s="30"/>
      <c r="I1787" s="30"/>
      <c r="J1787" s="30"/>
    </row>
    <row r="1788" spans="1:10" x14ac:dyDescent="0.25">
      <c r="A1788" s="30"/>
      <c r="B1788" s="30"/>
      <c r="C1788" s="30"/>
      <c r="D1788" s="30"/>
      <c r="E1788" s="30"/>
      <c r="F1788" s="30"/>
      <c r="G1788" s="30"/>
      <c r="H1788" s="30"/>
      <c r="I1788" s="30"/>
      <c r="J1788" s="30"/>
    </row>
    <row r="1789" spans="1:10" x14ac:dyDescent="0.25">
      <c r="A1789" s="30"/>
      <c r="B1789" s="30"/>
      <c r="C1789" s="30"/>
      <c r="D1789" s="30"/>
      <c r="E1789" s="30"/>
      <c r="F1789" s="30"/>
      <c r="G1789" s="30"/>
      <c r="H1789" s="30"/>
      <c r="I1789" s="30"/>
      <c r="J1789" s="30"/>
    </row>
    <row r="1790" spans="1:10" x14ac:dyDescent="0.25">
      <c r="A1790" s="30"/>
      <c r="B1790" s="30"/>
      <c r="C1790" s="30"/>
      <c r="D1790" s="30"/>
      <c r="E1790" s="30"/>
      <c r="F1790" s="30"/>
      <c r="G1790" s="30"/>
      <c r="H1790" s="30"/>
      <c r="I1790" s="30"/>
      <c r="J1790" s="30"/>
    </row>
    <row r="1791" spans="1:10" x14ac:dyDescent="0.25">
      <c r="A1791" s="30"/>
      <c r="B1791" s="30"/>
      <c r="C1791" s="30"/>
      <c r="D1791" s="30"/>
      <c r="E1791" s="30"/>
      <c r="F1791" s="30"/>
      <c r="G1791" s="30"/>
      <c r="H1791" s="30"/>
      <c r="I1791" s="30"/>
      <c r="J1791" s="30"/>
    </row>
    <row r="1792" spans="1:10" x14ac:dyDescent="0.25">
      <c r="A1792" s="30"/>
      <c r="B1792" s="30"/>
      <c r="C1792" s="30"/>
      <c r="D1792" s="30"/>
      <c r="E1792" s="30"/>
      <c r="F1792" s="30"/>
      <c r="G1792" s="30"/>
      <c r="H1792" s="30"/>
      <c r="I1792" s="30"/>
      <c r="J1792" s="30"/>
    </row>
    <row r="1793" spans="1:10" x14ac:dyDescent="0.25">
      <c r="A1793" s="30"/>
      <c r="B1793" s="30"/>
      <c r="C1793" s="30"/>
      <c r="D1793" s="30"/>
      <c r="E1793" s="30"/>
      <c r="F1793" s="30"/>
      <c r="G1793" s="30"/>
      <c r="H1793" s="30"/>
      <c r="I1793" s="30"/>
      <c r="J1793" s="30"/>
    </row>
    <row r="1794" spans="1:10" x14ac:dyDescent="0.25">
      <c r="A1794" s="30"/>
      <c r="B1794" s="30"/>
      <c r="C1794" s="30"/>
      <c r="D1794" s="30"/>
      <c r="E1794" s="30"/>
      <c r="F1794" s="30"/>
      <c r="G1794" s="30"/>
      <c r="H1794" s="30"/>
      <c r="I1794" s="30"/>
      <c r="J1794" s="30"/>
    </row>
    <row r="1795" spans="1:10" x14ac:dyDescent="0.25">
      <c r="A1795" s="30"/>
      <c r="B1795" s="30"/>
      <c r="C1795" s="30"/>
      <c r="D1795" s="30"/>
      <c r="E1795" s="30"/>
      <c r="F1795" s="30"/>
      <c r="G1795" s="30"/>
      <c r="H1795" s="30"/>
      <c r="I1795" s="30"/>
      <c r="J1795" s="30"/>
    </row>
    <row r="1796" spans="1:10" x14ac:dyDescent="0.25">
      <c r="A1796" s="30"/>
      <c r="B1796" s="30"/>
      <c r="C1796" s="30"/>
      <c r="D1796" s="30"/>
      <c r="E1796" s="30"/>
      <c r="F1796" s="30"/>
      <c r="G1796" s="30"/>
      <c r="H1796" s="30"/>
      <c r="I1796" s="30"/>
      <c r="J1796" s="30"/>
    </row>
    <row r="1797" spans="1:10" x14ac:dyDescent="0.25">
      <c r="A1797" s="30"/>
      <c r="B1797" s="30"/>
      <c r="C1797" s="30"/>
      <c r="D1797" s="30"/>
      <c r="E1797" s="30"/>
      <c r="F1797" s="30"/>
      <c r="G1797" s="30"/>
      <c r="H1797" s="30"/>
      <c r="I1797" s="30"/>
      <c r="J1797" s="30"/>
    </row>
    <row r="1798" spans="1:10" x14ac:dyDescent="0.25">
      <c r="A1798" s="30"/>
      <c r="B1798" s="30"/>
      <c r="C1798" s="30"/>
      <c r="D1798" s="30"/>
      <c r="E1798" s="30"/>
      <c r="F1798" s="30"/>
      <c r="G1798" s="30"/>
      <c r="H1798" s="30"/>
      <c r="I1798" s="30"/>
      <c r="J1798" s="30"/>
    </row>
    <row r="1799" spans="1:10" x14ac:dyDescent="0.25">
      <c r="A1799" s="30"/>
      <c r="B1799" s="30"/>
      <c r="C1799" s="30"/>
      <c r="D1799" s="30"/>
      <c r="E1799" s="30"/>
      <c r="F1799" s="30"/>
      <c r="G1799" s="30"/>
      <c r="H1799" s="30"/>
      <c r="I1799" s="30"/>
      <c r="J1799" s="30"/>
    </row>
    <row r="1800" spans="1:10" x14ac:dyDescent="0.25">
      <c r="A1800" s="30"/>
      <c r="B1800" s="30"/>
      <c r="C1800" s="30"/>
      <c r="D1800" s="30"/>
      <c r="E1800" s="30"/>
      <c r="F1800" s="30"/>
      <c r="G1800" s="30"/>
      <c r="H1800" s="30"/>
      <c r="I1800" s="30"/>
      <c r="J1800" s="30"/>
    </row>
    <row r="1801" spans="1:10" x14ac:dyDescent="0.25">
      <c r="A1801" s="30"/>
      <c r="B1801" s="30"/>
      <c r="C1801" s="30"/>
      <c r="D1801" s="30"/>
      <c r="E1801" s="30"/>
      <c r="F1801" s="30"/>
      <c r="G1801" s="30"/>
      <c r="H1801" s="30"/>
      <c r="I1801" s="30"/>
      <c r="J1801" s="30"/>
    </row>
    <row r="1802" spans="1:10" x14ac:dyDescent="0.25">
      <c r="A1802" s="30"/>
      <c r="B1802" s="30"/>
      <c r="C1802" s="30"/>
      <c r="D1802" s="30"/>
      <c r="E1802" s="30"/>
      <c r="F1802" s="30"/>
      <c r="G1802" s="30"/>
      <c r="H1802" s="30"/>
      <c r="I1802" s="30"/>
      <c r="J1802" s="30"/>
    </row>
    <row r="1803" spans="1:10" x14ac:dyDescent="0.25">
      <c r="A1803" s="30"/>
      <c r="B1803" s="30"/>
      <c r="C1803" s="30"/>
      <c r="D1803" s="30"/>
      <c r="E1803" s="30"/>
      <c r="F1803" s="30"/>
      <c r="G1803" s="30"/>
      <c r="H1803" s="30"/>
      <c r="I1803" s="30"/>
      <c r="J1803" s="30"/>
    </row>
    <row r="1804" spans="1:10" x14ac:dyDescent="0.25">
      <c r="A1804" s="30"/>
      <c r="B1804" s="30"/>
      <c r="C1804" s="30"/>
      <c r="D1804" s="30"/>
      <c r="E1804" s="30"/>
      <c r="F1804" s="30"/>
      <c r="G1804" s="30"/>
      <c r="H1804" s="30"/>
      <c r="I1804" s="30"/>
      <c r="J1804" s="30"/>
    </row>
    <row r="1805" spans="1:10" x14ac:dyDescent="0.25">
      <c r="A1805" s="30"/>
      <c r="B1805" s="30"/>
      <c r="C1805" s="30"/>
      <c r="D1805" s="30"/>
      <c r="E1805" s="30"/>
      <c r="F1805" s="30"/>
      <c r="G1805" s="30"/>
      <c r="H1805" s="30"/>
      <c r="I1805" s="30"/>
      <c r="J1805" s="30"/>
    </row>
    <row r="1806" spans="1:10" x14ac:dyDescent="0.25">
      <c r="A1806" s="30"/>
      <c r="B1806" s="30"/>
      <c r="C1806" s="30"/>
      <c r="D1806" s="30"/>
      <c r="E1806" s="30"/>
      <c r="F1806" s="30"/>
      <c r="G1806" s="30"/>
      <c r="H1806" s="30"/>
      <c r="I1806" s="30"/>
      <c r="J1806" s="30"/>
    </row>
    <row r="1807" spans="1:10" x14ac:dyDescent="0.25">
      <c r="A1807" s="30"/>
      <c r="B1807" s="30"/>
      <c r="C1807" s="30"/>
      <c r="D1807" s="30"/>
      <c r="E1807" s="30"/>
      <c r="F1807" s="30"/>
      <c r="G1807" s="30"/>
      <c r="H1807" s="30"/>
      <c r="I1807" s="30"/>
      <c r="J1807" s="30"/>
    </row>
    <row r="1808" spans="1:10" x14ac:dyDescent="0.25">
      <c r="A1808" s="30"/>
      <c r="B1808" s="30"/>
      <c r="C1808" s="30"/>
      <c r="D1808" s="30"/>
      <c r="E1808" s="30"/>
      <c r="F1808" s="30"/>
      <c r="G1808" s="30"/>
      <c r="H1808" s="30"/>
      <c r="I1808" s="30"/>
      <c r="J1808" s="30"/>
    </row>
    <row r="1809" spans="1:10" x14ac:dyDescent="0.25">
      <c r="A1809" s="30"/>
      <c r="B1809" s="30"/>
      <c r="C1809" s="30"/>
      <c r="D1809" s="30"/>
      <c r="E1809" s="30"/>
      <c r="F1809" s="30"/>
      <c r="G1809" s="30"/>
      <c r="H1809" s="30"/>
      <c r="I1809" s="30"/>
      <c r="J1809" s="30"/>
    </row>
    <row r="1810" spans="1:10" x14ac:dyDescent="0.25">
      <c r="A1810" s="30"/>
      <c r="B1810" s="30"/>
      <c r="C1810" s="30"/>
      <c r="D1810" s="30"/>
      <c r="E1810" s="30"/>
      <c r="F1810" s="30"/>
      <c r="G1810" s="30"/>
      <c r="H1810" s="30"/>
      <c r="I1810" s="30"/>
      <c r="J1810" s="30"/>
    </row>
    <row r="1811" spans="1:10" x14ac:dyDescent="0.25">
      <c r="A1811" s="30"/>
      <c r="B1811" s="30"/>
      <c r="C1811" s="30"/>
      <c r="D1811" s="30"/>
      <c r="E1811" s="30"/>
      <c r="F1811" s="30"/>
      <c r="G1811" s="30"/>
      <c r="H1811" s="30"/>
      <c r="I1811" s="30"/>
      <c r="J1811" s="30"/>
    </row>
    <row r="1812" spans="1:10" x14ac:dyDescent="0.25">
      <c r="A1812" s="30"/>
      <c r="B1812" s="30"/>
      <c r="C1812" s="30"/>
      <c r="D1812" s="30"/>
      <c r="E1812" s="30"/>
      <c r="F1812" s="30"/>
      <c r="G1812" s="30"/>
      <c r="H1812" s="30"/>
      <c r="I1812" s="30"/>
      <c r="J1812" s="30"/>
    </row>
    <row r="1813" spans="1:10" x14ac:dyDescent="0.25">
      <c r="A1813" s="30"/>
      <c r="B1813" s="30"/>
      <c r="C1813" s="30"/>
      <c r="D1813" s="30"/>
      <c r="E1813" s="30"/>
      <c r="F1813" s="30"/>
      <c r="G1813" s="30"/>
      <c r="H1813" s="30"/>
      <c r="I1813" s="30"/>
      <c r="J1813" s="30"/>
    </row>
    <row r="1814" spans="1:10" x14ac:dyDescent="0.25">
      <c r="A1814" s="30"/>
      <c r="B1814" s="30"/>
      <c r="C1814" s="30"/>
      <c r="D1814" s="30"/>
      <c r="E1814" s="30"/>
      <c r="F1814" s="30"/>
      <c r="G1814" s="30"/>
      <c r="H1814" s="30"/>
      <c r="I1814" s="30"/>
      <c r="J1814" s="30"/>
    </row>
    <row r="1815" spans="1:10" x14ac:dyDescent="0.25">
      <c r="A1815" s="30"/>
      <c r="B1815" s="30"/>
      <c r="C1815" s="30"/>
      <c r="D1815" s="30"/>
      <c r="E1815" s="30"/>
      <c r="F1815" s="30"/>
      <c r="G1815" s="30"/>
      <c r="H1815" s="30"/>
      <c r="I1815" s="30"/>
      <c r="J1815" s="30"/>
    </row>
    <row r="1816" spans="1:10" x14ac:dyDescent="0.25">
      <c r="A1816" s="30"/>
      <c r="B1816" s="30"/>
      <c r="C1816" s="30"/>
      <c r="D1816" s="30"/>
      <c r="E1816" s="30"/>
      <c r="F1816" s="30"/>
      <c r="G1816" s="30"/>
      <c r="H1816" s="30"/>
      <c r="I1816" s="30"/>
      <c r="J1816" s="30"/>
    </row>
    <row r="1817" spans="1:10" x14ac:dyDescent="0.25">
      <c r="A1817" s="30"/>
      <c r="B1817" s="30"/>
      <c r="C1817" s="30"/>
      <c r="D1817" s="30"/>
      <c r="E1817" s="30"/>
      <c r="F1817" s="30"/>
      <c r="G1817" s="30"/>
      <c r="H1817" s="30"/>
      <c r="I1817" s="30"/>
      <c r="J1817" s="30"/>
    </row>
    <row r="1818" spans="1:10" x14ac:dyDescent="0.25">
      <c r="A1818" s="30"/>
      <c r="B1818" s="30"/>
      <c r="C1818" s="30"/>
      <c r="D1818" s="30"/>
      <c r="E1818" s="30"/>
      <c r="F1818" s="30"/>
      <c r="G1818" s="30"/>
      <c r="H1818" s="30"/>
      <c r="I1818" s="30"/>
      <c r="J1818" s="30"/>
    </row>
    <row r="1819" spans="1:10" x14ac:dyDescent="0.25">
      <c r="A1819" s="30"/>
      <c r="B1819" s="30"/>
      <c r="C1819" s="30"/>
      <c r="D1819" s="30"/>
      <c r="E1819" s="30"/>
      <c r="F1819" s="30"/>
      <c r="G1819" s="30"/>
      <c r="H1819" s="30"/>
      <c r="I1819" s="30"/>
      <c r="J1819" s="30"/>
    </row>
    <row r="1820" spans="1:10" x14ac:dyDescent="0.25">
      <c r="A1820" s="30"/>
      <c r="B1820" s="30"/>
      <c r="C1820" s="30"/>
      <c r="D1820" s="30"/>
      <c r="E1820" s="30"/>
      <c r="F1820" s="30"/>
      <c r="G1820" s="30"/>
      <c r="H1820" s="30"/>
      <c r="I1820" s="30"/>
      <c r="J1820" s="30"/>
    </row>
    <row r="1821" spans="1:10" x14ac:dyDescent="0.25">
      <c r="A1821" s="30"/>
      <c r="B1821" s="30"/>
      <c r="C1821" s="30"/>
      <c r="D1821" s="30"/>
      <c r="E1821" s="30"/>
      <c r="F1821" s="30"/>
      <c r="G1821" s="30"/>
      <c r="H1821" s="30"/>
      <c r="I1821" s="30"/>
      <c r="J1821" s="30"/>
    </row>
    <row r="1822" spans="1:10" x14ac:dyDescent="0.25">
      <c r="A1822" s="30"/>
      <c r="B1822" s="30"/>
      <c r="C1822" s="30"/>
      <c r="D1822" s="30"/>
      <c r="E1822" s="30"/>
      <c r="F1822" s="30"/>
      <c r="G1822" s="30"/>
      <c r="H1822" s="30"/>
      <c r="I1822" s="30"/>
      <c r="J1822" s="30"/>
    </row>
    <row r="1823" spans="1:10" x14ac:dyDescent="0.25">
      <c r="A1823" s="30"/>
      <c r="B1823" s="30"/>
      <c r="C1823" s="30"/>
      <c r="D1823" s="30"/>
      <c r="E1823" s="30"/>
      <c r="F1823" s="30"/>
      <c r="G1823" s="30"/>
      <c r="H1823" s="30"/>
      <c r="I1823" s="30"/>
      <c r="J1823" s="30"/>
    </row>
    <row r="1824" spans="1:10" x14ac:dyDescent="0.25">
      <c r="A1824" s="30"/>
      <c r="B1824" s="30"/>
      <c r="C1824" s="30"/>
      <c r="D1824" s="30"/>
      <c r="E1824" s="30"/>
      <c r="F1824" s="30"/>
      <c r="G1824" s="30"/>
      <c r="H1824" s="30"/>
      <c r="I1824" s="30"/>
      <c r="J1824" s="30"/>
    </row>
    <row r="1825" spans="1:10" x14ac:dyDescent="0.25">
      <c r="A1825" s="30"/>
      <c r="B1825" s="30"/>
      <c r="C1825" s="30"/>
      <c r="D1825" s="30"/>
      <c r="E1825" s="30"/>
      <c r="F1825" s="30"/>
      <c r="G1825" s="30"/>
      <c r="H1825" s="30"/>
      <c r="I1825" s="30"/>
      <c r="J1825" s="30"/>
    </row>
    <row r="1826" spans="1:10" x14ac:dyDescent="0.25">
      <c r="A1826" s="30"/>
      <c r="B1826" s="30"/>
      <c r="C1826" s="30"/>
      <c r="D1826" s="30"/>
      <c r="E1826" s="30"/>
      <c r="F1826" s="30"/>
      <c r="G1826" s="30"/>
      <c r="H1826" s="30"/>
      <c r="I1826" s="30"/>
      <c r="J1826" s="30"/>
    </row>
    <row r="1827" spans="1:10" x14ac:dyDescent="0.25">
      <c r="A1827" s="30"/>
      <c r="B1827" s="30"/>
      <c r="C1827" s="30"/>
      <c r="D1827" s="30"/>
      <c r="E1827" s="30"/>
      <c r="F1827" s="30"/>
      <c r="G1827" s="30"/>
      <c r="H1827" s="30"/>
      <c r="I1827" s="30"/>
      <c r="J1827" s="30"/>
    </row>
    <row r="1828" spans="1:10" x14ac:dyDescent="0.25">
      <c r="A1828" s="30"/>
      <c r="B1828" s="30"/>
      <c r="C1828" s="30"/>
      <c r="D1828" s="30"/>
      <c r="E1828" s="30"/>
      <c r="F1828" s="30"/>
      <c r="G1828" s="30"/>
      <c r="H1828" s="30"/>
      <c r="I1828" s="30"/>
      <c r="J1828" s="30"/>
    </row>
    <row r="1829" spans="1:10" x14ac:dyDescent="0.25">
      <c r="A1829" s="30"/>
      <c r="B1829" s="30"/>
      <c r="C1829" s="30"/>
      <c r="D1829" s="30"/>
      <c r="E1829" s="30"/>
      <c r="F1829" s="30"/>
      <c r="G1829" s="30"/>
      <c r="H1829" s="30"/>
      <c r="I1829" s="30"/>
      <c r="J1829" s="30"/>
    </row>
    <row r="1830" spans="1:10" x14ac:dyDescent="0.25">
      <c r="A1830" s="30"/>
      <c r="B1830" s="30"/>
      <c r="C1830" s="30"/>
      <c r="D1830" s="30"/>
      <c r="E1830" s="30"/>
      <c r="F1830" s="30"/>
      <c r="G1830" s="30"/>
      <c r="H1830" s="30"/>
      <c r="I1830" s="30"/>
      <c r="J1830" s="30"/>
    </row>
    <row r="1831" spans="1:10" x14ac:dyDescent="0.25">
      <c r="A1831" s="30"/>
      <c r="B1831" s="30"/>
      <c r="C1831" s="30"/>
      <c r="D1831" s="30"/>
      <c r="E1831" s="30"/>
      <c r="F1831" s="30"/>
      <c r="G1831" s="30"/>
      <c r="H1831" s="30"/>
      <c r="I1831" s="30"/>
      <c r="J1831" s="30"/>
    </row>
    <row r="1832" spans="1:10" x14ac:dyDescent="0.25">
      <c r="A1832" s="30"/>
      <c r="B1832" s="30"/>
      <c r="C1832" s="30"/>
      <c r="D1832" s="30"/>
      <c r="E1832" s="30"/>
      <c r="F1832" s="30"/>
      <c r="G1832" s="30"/>
      <c r="H1832" s="30"/>
      <c r="I1832" s="30"/>
      <c r="J1832" s="30"/>
    </row>
    <row r="1833" spans="1:10" x14ac:dyDescent="0.25">
      <c r="A1833" s="30"/>
      <c r="B1833" s="30"/>
      <c r="C1833" s="30"/>
      <c r="D1833" s="30"/>
      <c r="E1833" s="30"/>
      <c r="F1833" s="30"/>
      <c r="G1833" s="30"/>
      <c r="H1833" s="30"/>
      <c r="I1833" s="30"/>
      <c r="J1833" s="30"/>
    </row>
    <row r="1834" spans="1:10" x14ac:dyDescent="0.25">
      <c r="A1834" s="30"/>
      <c r="B1834" s="30"/>
      <c r="C1834" s="30"/>
      <c r="D1834" s="30"/>
      <c r="E1834" s="30"/>
      <c r="F1834" s="30"/>
      <c r="G1834" s="30"/>
      <c r="H1834" s="30"/>
      <c r="I1834" s="30"/>
      <c r="J1834" s="30"/>
    </row>
    <row r="1835" spans="1:10" x14ac:dyDescent="0.25">
      <c r="A1835" s="30"/>
      <c r="B1835" s="30"/>
      <c r="C1835" s="30"/>
      <c r="D1835" s="30"/>
      <c r="E1835" s="30"/>
      <c r="F1835" s="30"/>
      <c r="G1835" s="30"/>
      <c r="H1835" s="30"/>
      <c r="I1835" s="30"/>
      <c r="J1835" s="30"/>
    </row>
    <row r="1836" spans="1:10" x14ac:dyDescent="0.25">
      <c r="A1836" s="30"/>
      <c r="B1836" s="30"/>
      <c r="C1836" s="30"/>
      <c r="D1836" s="30"/>
      <c r="E1836" s="30"/>
      <c r="F1836" s="30"/>
      <c r="G1836" s="30"/>
      <c r="H1836" s="30"/>
      <c r="I1836" s="30"/>
      <c r="J1836" s="30"/>
    </row>
    <row r="1837" spans="1:10" x14ac:dyDescent="0.25">
      <c r="A1837" s="30"/>
      <c r="B1837" s="30"/>
      <c r="C1837" s="30"/>
      <c r="D1837" s="30"/>
      <c r="E1837" s="30"/>
      <c r="F1837" s="30"/>
      <c r="G1837" s="30"/>
      <c r="H1837" s="30"/>
      <c r="I1837" s="30"/>
      <c r="J1837" s="30"/>
    </row>
    <row r="1838" spans="1:10" x14ac:dyDescent="0.25">
      <c r="A1838" s="30"/>
      <c r="B1838" s="30"/>
      <c r="C1838" s="30"/>
      <c r="D1838" s="30"/>
      <c r="E1838" s="30"/>
      <c r="F1838" s="30"/>
      <c r="G1838" s="30"/>
      <c r="H1838" s="30"/>
      <c r="I1838" s="30"/>
      <c r="J1838" s="30"/>
    </row>
    <row r="1839" spans="1:10" x14ac:dyDescent="0.25">
      <c r="A1839" s="30"/>
      <c r="B1839" s="30"/>
      <c r="C1839" s="30"/>
      <c r="D1839" s="30"/>
      <c r="E1839" s="30"/>
      <c r="F1839" s="30"/>
      <c r="G1839" s="30"/>
      <c r="H1839" s="30"/>
      <c r="I1839" s="30"/>
      <c r="J1839" s="30"/>
    </row>
    <row r="1840" spans="1:10" x14ac:dyDescent="0.25">
      <c r="A1840" s="30"/>
      <c r="B1840" s="30"/>
      <c r="C1840" s="30"/>
      <c r="D1840" s="30"/>
      <c r="E1840" s="30"/>
      <c r="F1840" s="30"/>
      <c r="G1840" s="30"/>
      <c r="H1840" s="30"/>
      <c r="I1840" s="30"/>
      <c r="J1840" s="30"/>
    </row>
    <row r="1841" spans="1:10" x14ac:dyDescent="0.25">
      <c r="A1841" s="30"/>
      <c r="B1841" s="30"/>
      <c r="C1841" s="30"/>
      <c r="D1841" s="30"/>
      <c r="E1841" s="30"/>
      <c r="F1841" s="30"/>
      <c r="G1841" s="30"/>
      <c r="H1841" s="30"/>
      <c r="I1841" s="30"/>
      <c r="J1841" s="30"/>
    </row>
    <row r="1842" spans="1:10" x14ac:dyDescent="0.25">
      <c r="A1842" s="30"/>
      <c r="B1842" s="30"/>
      <c r="C1842" s="30"/>
      <c r="D1842" s="30"/>
      <c r="E1842" s="30"/>
      <c r="F1842" s="30"/>
      <c r="G1842" s="30"/>
      <c r="H1842" s="30"/>
      <c r="I1842" s="30"/>
      <c r="J1842" s="30"/>
    </row>
    <row r="1843" spans="1:10" x14ac:dyDescent="0.25">
      <c r="A1843" s="30"/>
      <c r="B1843" s="30"/>
      <c r="C1843" s="30"/>
      <c r="D1843" s="30"/>
      <c r="E1843" s="30"/>
      <c r="F1843" s="30"/>
      <c r="G1843" s="30"/>
      <c r="H1843" s="30"/>
      <c r="I1843" s="30"/>
      <c r="J1843" s="30"/>
    </row>
    <row r="1844" spans="1:10" x14ac:dyDescent="0.25">
      <c r="A1844" s="30"/>
      <c r="B1844" s="30"/>
      <c r="C1844" s="30"/>
      <c r="D1844" s="30"/>
      <c r="E1844" s="30"/>
      <c r="F1844" s="30"/>
      <c r="G1844" s="30"/>
      <c r="H1844" s="30"/>
      <c r="I1844" s="30"/>
      <c r="J1844" s="30"/>
    </row>
    <row r="1845" spans="1:10" x14ac:dyDescent="0.25">
      <c r="A1845" s="30"/>
      <c r="B1845" s="30"/>
      <c r="C1845" s="30"/>
      <c r="D1845" s="30"/>
      <c r="E1845" s="30"/>
      <c r="F1845" s="30"/>
      <c r="G1845" s="30"/>
      <c r="H1845" s="30"/>
      <c r="I1845" s="30"/>
      <c r="J1845" s="30"/>
    </row>
    <row r="1846" spans="1:10" x14ac:dyDescent="0.25">
      <c r="A1846" s="30"/>
      <c r="B1846" s="30"/>
      <c r="C1846" s="30"/>
      <c r="D1846" s="30"/>
      <c r="E1846" s="30"/>
      <c r="F1846" s="30"/>
      <c r="G1846" s="30"/>
      <c r="H1846" s="30"/>
      <c r="I1846" s="30"/>
      <c r="J1846" s="30"/>
    </row>
    <row r="1847" spans="1:10" x14ac:dyDescent="0.25">
      <c r="A1847" s="30"/>
      <c r="B1847" s="30"/>
      <c r="C1847" s="30"/>
      <c r="D1847" s="30"/>
      <c r="E1847" s="30"/>
      <c r="F1847" s="30"/>
      <c r="G1847" s="30"/>
      <c r="H1847" s="30"/>
      <c r="I1847" s="30"/>
      <c r="J1847" s="30"/>
    </row>
    <row r="1848" spans="1:10" x14ac:dyDescent="0.25">
      <c r="A1848" s="30"/>
      <c r="B1848" s="30"/>
      <c r="C1848" s="30"/>
      <c r="D1848" s="30"/>
      <c r="E1848" s="30"/>
      <c r="F1848" s="30"/>
      <c r="G1848" s="30"/>
      <c r="H1848" s="30"/>
      <c r="I1848" s="30"/>
      <c r="J1848" s="30"/>
    </row>
    <row r="1849" spans="1:10" x14ac:dyDescent="0.25">
      <c r="A1849" s="30"/>
      <c r="B1849" s="30"/>
      <c r="C1849" s="30"/>
      <c r="D1849" s="30"/>
      <c r="E1849" s="30"/>
      <c r="F1849" s="30"/>
      <c r="G1849" s="30"/>
      <c r="H1849" s="30"/>
      <c r="I1849" s="30"/>
      <c r="J1849" s="30"/>
    </row>
    <row r="1850" spans="1:10" x14ac:dyDescent="0.25">
      <c r="A1850" s="30"/>
      <c r="B1850" s="30"/>
      <c r="C1850" s="30"/>
      <c r="D1850" s="30"/>
      <c r="E1850" s="30"/>
      <c r="F1850" s="30"/>
      <c r="G1850" s="30"/>
      <c r="H1850" s="30"/>
      <c r="I1850" s="30"/>
      <c r="J1850" s="30"/>
    </row>
    <row r="1851" spans="1:10" x14ac:dyDescent="0.25">
      <c r="A1851" s="30"/>
      <c r="B1851" s="30"/>
      <c r="C1851" s="30"/>
      <c r="D1851" s="30"/>
      <c r="E1851" s="30"/>
      <c r="F1851" s="30"/>
      <c r="G1851" s="30"/>
      <c r="H1851" s="30"/>
      <c r="I1851" s="30"/>
      <c r="J1851" s="30"/>
    </row>
    <row r="1852" spans="1:10" x14ac:dyDescent="0.25">
      <c r="A1852" s="30"/>
      <c r="B1852" s="30"/>
      <c r="C1852" s="30"/>
      <c r="D1852" s="30"/>
      <c r="E1852" s="30"/>
      <c r="F1852" s="30"/>
      <c r="G1852" s="30"/>
      <c r="H1852" s="30"/>
      <c r="I1852" s="30"/>
      <c r="J1852" s="30"/>
    </row>
    <row r="1853" spans="1:10" x14ac:dyDescent="0.25">
      <c r="A1853" s="30"/>
      <c r="B1853" s="30"/>
      <c r="C1853" s="30"/>
      <c r="D1853" s="30"/>
      <c r="E1853" s="30"/>
      <c r="F1853" s="30"/>
      <c r="G1853" s="30"/>
      <c r="H1853" s="30"/>
      <c r="I1853" s="30"/>
      <c r="J1853" s="30"/>
    </row>
    <row r="1854" spans="1:10" x14ac:dyDescent="0.25">
      <c r="A1854" s="30"/>
      <c r="B1854" s="30"/>
      <c r="C1854" s="30"/>
      <c r="D1854" s="30"/>
      <c r="E1854" s="30"/>
      <c r="F1854" s="30"/>
      <c r="G1854" s="30"/>
      <c r="H1854" s="30"/>
      <c r="I1854" s="30"/>
      <c r="J1854" s="30"/>
    </row>
    <row r="1855" spans="1:10" x14ac:dyDescent="0.25">
      <c r="A1855" s="30"/>
      <c r="B1855" s="30"/>
      <c r="C1855" s="30"/>
      <c r="D1855" s="30"/>
      <c r="E1855" s="30"/>
      <c r="F1855" s="30"/>
      <c r="G1855" s="30"/>
      <c r="H1855" s="30"/>
      <c r="I1855" s="30"/>
      <c r="J1855" s="30"/>
    </row>
    <row r="1856" spans="1:10" x14ac:dyDescent="0.25">
      <c r="A1856" s="30"/>
      <c r="B1856" s="30"/>
      <c r="C1856" s="30"/>
      <c r="D1856" s="30"/>
      <c r="E1856" s="30"/>
      <c r="F1856" s="30"/>
      <c r="G1856" s="30"/>
      <c r="H1856" s="30"/>
      <c r="I1856" s="30"/>
      <c r="J1856" s="30"/>
    </row>
    <row r="1857" spans="1:10" x14ac:dyDescent="0.25">
      <c r="A1857" s="30"/>
      <c r="B1857" s="30"/>
      <c r="C1857" s="30"/>
      <c r="D1857" s="30"/>
      <c r="E1857" s="30"/>
      <c r="F1857" s="30"/>
      <c r="G1857" s="30"/>
      <c r="H1857" s="30"/>
      <c r="I1857" s="30"/>
      <c r="J1857" s="30"/>
    </row>
    <row r="1858" spans="1:10" x14ac:dyDescent="0.25">
      <c r="A1858" s="30"/>
      <c r="B1858" s="30"/>
      <c r="C1858" s="30"/>
      <c r="D1858" s="30"/>
      <c r="E1858" s="30"/>
      <c r="F1858" s="30"/>
      <c r="G1858" s="30"/>
      <c r="H1858" s="30"/>
      <c r="I1858" s="30"/>
      <c r="J1858" s="30"/>
    </row>
    <row r="1859" spans="1:10" x14ac:dyDescent="0.25">
      <c r="A1859" s="30"/>
      <c r="B1859" s="30"/>
      <c r="C1859" s="30"/>
      <c r="D1859" s="30"/>
      <c r="E1859" s="30"/>
      <c r="F1859" s="30"/>
      <c r="G1859" s="30"/>
      <c r="H1859" s="30"/>
      <c r="I1859" s="30"/>
      <c r="J1859" s="30"/>
    </row>
    <row r="1860" spans="1:10" x14ac:dyDescent="0.25">
      <c r="A1860" s="30"/>
      <c r="B1860" s="30"/>
      <c r="C1860" s="30"/>
      <c r="D1860" s="30"/>
      <c r="E1860" s="30"/>
      <c r="F1860" s="30"/>
      <c r="G1860" s="30"/>
      <c r="H1860" s="30"/>
      <c r="I1860" s="30"/>
      <c r="J1860" s="30"/>
    </row>
    <row r="1861" spans="1:10" x14ac:dyDescent="0.25">
      <c r="A1861" s="30"/>
      <c r="B1861" s="30"/>
      <c r="C1861" s="30"/>
      <c r="D1861" s="30"/>
      <c r="E1861" s="30"/>
      <c r="F1861" s="30"/>
      <c r="G1861" s="30"/>
      <c r="H1861" s="30"/>
      <c r="I1861" s="30"/>
      <c r="J1861" s="30"/>
    </row>
    <row r="1862" spans="1:10" x14ac:dyDescent="0.25">
      <c r="A1862" s="30"/>
      <c r="B1862" s="30"/>
      <c r="C1862" s="30"/>
      <c r="D1862" s="30"/>
      <c r="E1862" s="30"/>
      <c r="F1862" s="30"/>
      <c r="G1862" s="30"/>
      <c r="H1862" s="30"/>
      <c r="I1862" s="30"/>
      <c r="J1862" s="30"/>
    </row>
    <row r="1863" spans="1:10" x14ac:dyDescent="0.25">
      <c r="A1863" s="30"/>
      <c r="B1863" s="30"/>
      <c r="C1863" s="30"/>
      <c r="D1863" s="30"/>
      <c r="E1863" s="30"/>
      <c r="F1863" s="30"/>
      <c r="G1863" s="30"/>
      <c r="H1863" s="30"/>
      <c r="I1863" s="30"/>
      <c r="J1863" s="30"/>
    </row>
    <row r="1864" spans="1:10" x14ac:dyDescent="0.25">
      <c r="A1864" s="30"/>
      <c r="B1864" s="30"/>
      <c r="C1864" s="30"/>
      <c r="D1864" s="30"/>
      <c r="E1864" s="30"/>
      <c r="F1864" s="30"/>
      <c r="G1864" s="30"/>
      <c r="H1864" s="30"/>
      <c r="I1864" s="30"/>
      <c r="J1864" s="30"/>
    </row>
    <row r="1865" spans="1:10" x14ac:dyDescent="0.25">
      <c r="A1865" s="30"/>
      <c r="B1865" s="30"/>
      <c r="C1865" s="30"/>
      <c r="D1865" s="30"/>
      <c r="E1865" s="30"/>
      <c r="F1865" s="30"/>
      <c r="G1865" s="30"/>
      <c r="H1865" s="30"/>
      <c r="I1865" s="30"/>
      <c r="J1865" s="30"/>
    </row>
    <row r="1866" spans="1:10" x14ac:dyDescent="0.25">
      <c r="A1866" s="30"/>
      <c r="B1866" s="30"/>
      <c r="C1866" s="30"/>
      <c r="D1866" s="30"/>
      <c r="E1866" s="30"/>
      <c r="F1866" s="30"/>
      <c r="G1866" s="30"/>
      <c r="H1866" s="30"/>
      <c r="I1866" s="30"/>
      <c r="J1866" s="30"/>
    </row>
    <row r="1867" spans="1:10" x14ac:dyDescent="0.25">
      <c r="A1867" s="30"/>
      <c r="B1867" s="30"/>
      <c r="C1867" s="30"/>
      <c r="D1867" s="30"/>
      <c r="E1867" s="30"/>
      <c r="F1867" s="30"/>
      <c r="G1867" s="30"/>
      <c r="H1867" s="30"/>
      <c r="I1867" s="30"/>
      <c r="J1867" s="30"/>
    </row>
    <row r="1868" spans="1:10" x14ac:dyDescent="0.25">
      <c r="A1868" s="30"/>
      <c r="B1868" s="30"/>
      <c r="C1868" s="30"/>
      <c r="D1868" s="30"/>
      <c r="E1868" s="30"/>
      <c r="F1868" s="30"/>
      <c r="G1868" s="30"/>
      <c r="H1868" s="30"/>
      <c r="I1868" s="30"/>
      <c r="J1868" s="30"/>
    </row>
    <row r="1869" spans="1:10" x14ac:dyDescent="0.25">
      <c r="A1869" s="30"/>
      <c r="B1869" s="30"/>
      <c r="C1869" s="30"/>
      <c r="D1869" s="30"/>
      <c r="E1869" s="30"/>
      <c r="F1869" s="30"/>
      <c r="G1869" s="30"/>
      <c r="H1869" s="30"/>
      <c r="I1869" s="30"/>
      <c r="J1869" s="30"/>
    </row>
    <row r="1870" spans="1:10" x14ac:dyDescent="0.25">
      <c r="A1870" s="30"/>
      <c r="B1870" s="30"/>
      <c r="C1870" s="30"/>
      <c r="D1870" s="30"/>
      <c r="E1870" s="30"/>
      <c r="F1870" s="30"/>
      <c r="G1870" s="30"/>
      <c r="H1870" s="30"/>
      <c r="I1870" s="30"/>
      <c r="J1870" s="30"/>
    </row>
    <row r="1871" spans="1:10" x14ac:dyDescent="0.25">
      <c r="A1871" s="30"/>
      <c r="B1871" s="30"/>
      <c r="C1871" s="30"/>
      <c r="D1871" s="30"/>
      <c r="E1871" s="30"/>
      <c r="F1871" s="30"/>
      <c r="G1871" s="30"/>
      <c r="H1871" s="30"/>
      <c r="I1871" s="30"/>
      <c r="J1871" s="30"/>
    </row>
    <row r="1872" spans="1:10" x14ac:dyDescent="0.25">
      <c r="A1872" s="30"/>
      <c r="B1872" s="30"/>
      <c r="C1872" s="30"/>
      <c r="D1872" s="30"/>
      <c r="E1872" s="30"/>
      <c r="F1872" s="30"/>
      <c r="G1872" s="30"/>
      <c r="H1872" s="30"/>
      <c r="I1872" s="30"/>
      <c r="J1872" s="30"/>
    </row>
    <row r="1873" spans="1:10" x14ac:dyDescent="0.25">
      <c r="A1873" s="30"/>
      <c r="B1873" s="30"/>
      <c r="C1873" s="30"/>
      <c r="D1873" s="30"/>
      <c r="E1873" s="30"/>
      <c r="F1873" s="30"/>
      <c r="G1873" s="30"/>
      <c r="H1873" s="30"/>
      <c r="I1873" s="30"/>
      <c r="J1873" s="30"/>
    </row>
    <row r="1874" spans="1:10" x14ac:dyDescent="0.25">
      <c r="A1874" s="30"/>
      <c r="B1874" s="30"/>
      <c r="C1874" s="30"/>
      <c r="D1874" s="30"/>
      <c r="E1874" s="30"/>
      <c r="F1874" s="30"/>
      <c r="G1874" s="30"/>
      <c r="H1874" s="30"/>
      <c r="I1874" s="30"/>
      <c r="J1874" s="30"/>
    </row>
    <row r="1875" spans="1:10" x14ac:dyDescent="0.25">
      <c r="A1875" s="30"/>
      <c r="B1875" s="30"/>
      <c r="C1875" s="30"/>
      <c r="D1875" s="30"/>
      <c r="E1875" s="30"/>
      <c r="F1875" s="30"/>
      <c r="G1875" s="30"/>
      <c r="H1875" s="30"/>
      <c r="I1875" s="30"/>
      <c r="J1875" s="30"/>
    </row>
    <row r="1876" spans="1:10" x14ac:dyDescent="0.25">
      <c r="A1876" s="30"/>
      <c r="B1876" s="30"/>
      <c r="C1876" s="30"/>
      <c r="D1876" s="30"/>
      <c r="E1876" s="30"/>
      <c r="F1876" s="30"/>
      <c r="G1876" s="30"/>
      <c r="H1876" s="30"/>
      <c r="I1876" s="30"/>
      <c r="J1876" s="30"/>
    </row>
    <row r="1877" spans="1:10" x14ac:dyDescent="0.25">
      <c r="A1877" s="30"/>
      <c r="B1877" s="30"/>
      <c r="C1877" s="30"/>
      <c r="D1877" s="30"/>
      <c r="E1877" s="30"/>
      <c r="F1877" s="30"/>
      <c r="G1877" s="30"/>
      <c r="H1877" s="30"/>
      <c r="I1877" s="30"/>
      <c r="J1877" s="30"/>
    </row>
    <row r="1878" spans="1:10" x14ac:dyDescent="0.25">
      <c r="A1878" s="30"/>
      <c r="B1878" s="30"/>
      <c r="C1878" s="30"/>
      <c r="D1878" s="30"/>
      <c r="E1878" s="30"/>
      <c r="F1878" s="30"/>
      <c r="G1878" s="30"/>
      <c r="H1878" s="30"/>
      <c r="I1878" s="30"/>
      <c r="J1878" s="30"/>
    </row>
    <row r="1879" spans="1:10" x14ac:dyDescent="0.25">
      <c r="A1879" s="30"/>
      <c r="B1879" s="30"/>
      <c r="C1879" s="30"/>
      <c r="D1879" s="30"/>
      <c r="E1879" s="30"/>
      <c r="F1879" s="30"/>
      <c r="G1879" s="30"/>
      <c r="H1879" s="30"/>
      <c r="I1879" s="30"/>
      <c r="J1879" s="30"/>
    </row>
    <row r="1880" spans="1:10" x14ac:dyDescent="0.25">
      <c r="A1880" s="30"/>
      <c r="B1880" s="30"/>
      <c r="C1880" s="30"/>
      <c r="D1880" s="30"/>
      <c r="E1880" s="30"/>
      <c r="F1880" s="30"/>
      <c r="G1880" s="30"/>
      <c r="H1880" s="30"/>
      <c r="I1880" s="30"/>
      <c r="J1880" s="30"/>
    </row>
    <row r="1881" spans="1:10" x14ac:dyDescent="0.25">
      <c r="A1881" s="30"/>
      <c r="B1881" s="30"/>
      <c r="C1881" s="30"/>
      <c r="D1881" s="30"/>
      <c r="E1881" s="30"/>
      <c r="F1881" s="30"/>
      <c r="G1881" s="30"/>
      <c r="H1881" s="30"/>
      <c r="I1881" s="30"/>
      <c r="J1881" s="30"/>
    </row>
    <row r="1882" spans="1:10" x14ac:dyDescent="0.25">
      <c r="A1882" s="30"/>
      <c r="B1882" s="30"/>
      <c r="C1882" s="30"/>
      <c r="D1882" s="30"/>
      <c r="E1882" s="30"/>
      <c r="F1882" s="30"/>
      <c r="G1882" s="30"/>
      <c r="H1882" s="30"/>
      <c r="I1882" s="30"/>
      <c r="J1882" s="30"/>
    </row>
    <row r="1883" spans="1:10" x14ac:dyDescent="0.25">
      <c r="A1883" s="30"/>
      <c r="B1883" s="30"/>
      <c r="C1883" s="30"/>
      <c r="D1883" s="30"/>
      <c r="E1883" s="30"/>
      <c r="F1883" s="30"/>
      <c r="G1883" s="30"/>
      <c r="H1883" s="30"/>
      <c r="I1883" s="30"/>
      <c r="J1883" s="30"/>
    </row>
    <row r="1884" spans="1:10" x14ac:dyDescent="0.25">
      <c r="A1884" s="30"/>
      <c r="B1884" s="30"/>
      <c r="C1884" s="30"/>
      <c r="D1884" s="30"/>
      <c r="E1884" s="30"/>
      <c r="F1884" s="30"/>
      <c r="G1884" s="30"/>
      <c r="H1884" s="30"/>
      <c r="I1884" s="30"/>
      <c r="J1884" s="30"/>
    </row>
    <row r="1885" spans="1:10" x14ac:dyDescent="0.25">
      <c r="A1885" s="30"/>
      <c r="B1885" s="30"/>
      <c r="C1885" s="30"/>
      <c r="D1885" s="30"/>
      <c r="E1885" s="30"/>
      <c r="F1885" s="30"/>
      <c r="G1885" s="30"/>
      <c r="H1885" s="30"/>
      <c r="I1885" s="30"/>
      <c r="J1885" s="30"/>
    </row>
    <row r="1886" spans="1:10" x14ac:dyDescent="0.25">
      <c r="A1886" s="30"/>
      <c r="B1886" s="30"/>
      <c r="C1886" s="30"/>
      <c r="D1886" s="30"/>
      <c r="E1886" s="30"/>
      <c r="F1886" s="30"/>
      <c r="G1886" s="30"/>
      <c r="H1886" s="30"/>
      <c r="I1886" s="30"/>
      <c r="J1886" s="30"/>
    </row>
    <row r="1887" spans="1:10" x14ac:dyDescent="0.25">
      <c r="A1887" s="30"/>
      <c r="B1887" s="30"/>
      <c r="C1887" s="30"/>
      <c r="D1887" s="30"/>
      <c r="E1887" s="30"/>
      <c r="F1887" s="30"/>
      <c r="G1887" s="30"/>
      <c r="H1887" s="30"/>
      <c r="I1887" s="30"/>
      <c r="J1887" s="30"/>
    </row>
    <row r="1888" spans="1:10" x14ac:dyDescent="0.25">
      <c r="A1888" s="30"/>
      <c r="B1888" s="30"/>
      <c r="C1888" s="30"/>
      <c r="D1888" s="30"/>
      <c r="E1888" s="30"/>
      <c r="F1888" s="30"/>
      <c r="G1888" s="30"/>
      <c r="H1888" s="30"/>
      <c r="I1888" s="30"/>
      <c r="J1888" s="30"/>
    </row>
    <row r="1889" spans="1:10" x14ac:dyDescent="0.25">
      <c r="A1889" s="30"/>
      <c r="B1889" s="30"/>
      <c r="C1889" s="30"/>
      <c r="D1889" s="30"/>
      <c r="E1889" s="30"/>
      <c r="F1889" s="30"/>
      <c r="G1889" s="30"/>
      <c r="H1889" s="30"/>
      <c r="I1889" s="30"/>
      <c r="J1889" s="30"/>
    </row>
    <row r="1890" spans="1:10" x14ac:dyDescent="0.25">
      <c r="A1890" s="30"/>
      <c r="B1890" s="30"/>
      <c r="C1890" s="30"/>
      <c r="D1890" s="30"/>
      <c r="E1890" s="30"/>
      <c r="F1890" s="30"/>
      <c r="G1890" s="30"/>
      <c r="H1890" s="30"/>
      <c r="I1890" s="30"/>
      <c r="J1890" s="30"/>
    </row>
    <row r="1891" spans="1:10" x14ac:dyDescent="0.25">
      <c r="A1891" s="30"/>
      <c r="B1891" s="30"/>
      <c r="C1891" s="30"/>
      <c r="D1891" s="30"/>
      <c r="E1891" s="30"/>
      <c r="F1891" s="30"/>
      <c r="G1891" s="30"/>
      <c r="H1891" s="30"/>
      <c r="I1891" s="30"/>
      <c r="J1891" s="30"/>
    </row>
    <row r="1892" spans="1:10" x14ac:dyDescent="0.25">
      <c r="A1892" s="30"/>
      <c r="B1892" s="30"/>
      <c r="C1892" s="30"/>
      <c r="D1892" s="30"/>
      <c r="E1892" s="30"/>
      <c r="F1892" s="30"/>
      <c r="G1892" s="30"/>
      <c r="H1892" s="30"/>
      <c r="I1892" s="30"/>
      <c r="J1892" s="30"/>
    </row>
    <row r="1893" spans="1:10" x14ac:dyDescent="0.25">
      <c r="A1893" s="30"/>
      <c r="B1893" s="30"/>
      <c r="C1893" s="30"/>
      <c r="D1893" s="30"/>
      <c r="E1893" s="30"/>
      <c r="F1893" s="30"/>
      <c r="G1893" s="30"/>
      <c r="H1893" s="30"/>
      <c r="I1893" s="30"/>
      <c r="J1893" s="30"/>
    </row>
    <row r="1894" spans="1:10" x14ac:dyDescent="0.25">
      <c r="A1894" s="30"/>
      <c r="B1894" s="30"/>
      <c r="C1894" s="30"/>
      <c r="D1894" s="30"/>
      <c r="E1894" s="30"/>
      <c r="F1894" s="30"/>
      <c r="G1894" s="30"/>
      <c r="H1894" s="30"/>
      <c r="I1894" s="30"/>
      <c r="J1894" s="30"/>
    </row>
    <row r="1895" spans="1:10" x14ac:dyDescent="0.25">
      <c r="A1895" s="30"/>
      <c r="B1895" s="30"/>
      <c r="C1895" s="30"/>
      <c r="D1895" s="30"/>
      <c r="E1895" s="30"/>
      <c r="F1895" s="30"/>
      <c r="G1895" s="30"/>
      <c r="H1895" s="30"/>
      <c r="I1895" s="30"/>
      <c r="J1895" s="30"/>
    </row>
    <row r="1896" spans="1:10" x14ac:dyDescent="0.25">
      <c r="A1896" s="30"/>
      <c r="B1896" s="30"/>
      <c r="C1896" s="30"/>
      <c r="D1896" s="30"/>
      <c r="E1896" s="30"/>
      <c r="F1896" s="30"/>
      <c r="G1896" s="30"/>
      <c r="H1896" s="30"/>
      <c r="I1896" s="30"/>
      <c r="J1896" s="30"/>
    </row>
    <row r="1897" spans="1:10" x14ac:dyDescent="0.25">
      <c r="A1897" s="30"/>
      <c r="B1897" s="30"/>
      <c r="C1897" s="30"/>
      <c r="D1897" s="30"/>
      <c r="E1897" s="30"/>
      <c r="F1897" s="30"/>
      <c r="G1897" s="30"/>
      <c r="H1897" s="30"/>
      <c r="I1897" s="30"/>
      <c r="J1897" s="30"/>
    </row>
    <row r="1898" spans="1:10" x14ac:dyDescent="0.25">
      <c r="A1898" s="30"/>
      <c r="B1898" s="30"/>
      <c r="C1898" s="30"/>
      <c r="D1898" s="30"/>
      <c r="E1898" s="30"/>
      <c r="F1898" s="30"/>
      <c r="G1898" s="30"/>
      <c r="H1898" s="30"/>
      <c r="I1898" s="30"/>
      <c r="J1898" s="30"/>
    </row>
    <row r="1899" spans="1:10" x14ac:dyDescent="0.25">
      <c r="A1899" s="30"/>
      <c r="B1899" s="30"/>
      <c r="C1899" s="30"/>
      <c r="D1899" s="30"/>
      <c r="E1899" s="30"/>
      <c r="F1899" s="30"/>
      <c r="G1899" s="30"/>
      <c r="H1899" s="30"/>
      <c r="I1899" s="30"/>
      <c r="J1899" s="30"/>
    </row>
    <row r="1900" spans="1:10" x14ac:dyDescent="0.25">
      <c r="A1900" s="30"/>
      <c r="B1900" s="30"/>
      <c r="C1900" s="30"/>
      <c r="D1900" s="30"/>
      <c r="E1900" s="30"/>
      <c r="F1900" s="30"/>
      <c r="G1900" s="30"/>
      <c r="H1900" s="30"/>
      <c r="I1900" s="30"/>
      <c r="J1900" s="30"/>
    </row>
    <row r="1901" spans="1:10" x14ac:dyDescent="0.25">
      <c r="A1901" s="30"/>
      <c r="B1901" s="30"/>
      <c r="C1901" s="30"/>
      <c r="D1901" s="30"/>
      <c r="E1901" s="30"/>
      <c r="F1901" s="30"/>
      <c r="G1901" s="30"/>
      <c r="H1901" s="30"/>
      <c r="I1901" s="30"/>
      <c r="J1901" s="30"/>
    </row>
    <row r="1902" spans="1:10" x14ac:dyDescent="0.25">
      <c r="A1902" s="30"/>
      <c r="B1902" s="30"/>
      <c r="C1902" s="30"/>
      <c r="D1902" s="30"/>
      <c r="E1902" s="30"/>
      <c r="F1902" s="30"/>
      <c r="G1902" s="30"/>
      <c r="H1902" s="30"/>
      <c r="I1902" s="30"/>
      <c r="J1902" s="30"/>
    </row>
    <row r="1903" spans="1:10" x14ac:dyDescent="0.25">
      <c r="A1903" s="30"/>
      <c r="B1903" s="30"/>
      <c r="C1903" s="30"/>
      <c r="D1903" s="30"/>
      <c r="E1903" s="30"/>
      <c r="F1903" s="30"/>
      <c r="G1903" s="30"/>
      <c r="H1903" s="30"/>
      <c r="I1903" s="30"/>
      <c r="J1903" s="30"/>
    </row>
    <row r="1904" spans="1:10" x14ac:dyDescent="0.25">
      <c r="A1904" s="30"/>
      <c r="B1904" s="30"/>
      <c r="C1904" s="30"/>
      <c r="D1904" s="30"/>
      <c r="E1904" s="30"/>
      <c r="F1904" s="30"/>
      <c r="G1904" s="30"/>
      <c r="H1904" s="30"/>
      <c r="I1904" s="30"/>
      <c r="J1904" s="30"/>
    </row>
    <row r="1905" spans="1:10" x14ac:dyDescent="0.25">
      <c r="A1905" s="30"/>
      <c r="B1905" s="30"/>
      <c r="C1905" s="30"/>
      <c r="D1905" s="30"/>
      <c r="E1905" s="30"/>
      <c r="F1905" s="30"/>
      <c r="G1905" s="30"/>
      <c r="H1905" s="30"/>
      <c r="I1905" s="30"/>
      <c r="J1905" s="30"/>
    </row>
    <row r="1906" spans="1:10" x14ac:dyDescent="0.25">
      <c r="A1906" s="30"/>
      <c r="B1906" s="30"/>
      <c r="C1906" s="30"/>
      <c r="D1906" s="30"/>
      <c r="E1906" s="30"/>
      <c r="F1906" s="30"/>
      <c r="G1906" s="30"/>
      <c r="H1906" s="30"/>
      <c r="I1906" s="30"/>
      <c r="J1906" s="30"/>
    </row>
    <row r="1907" spans="1:10" x14ac:dyDescent="0.25">
      <c r="A1907" s="30"/>
      <c r="B1907" s="30"/>
      <c r="C1907" s="30"/>
      <c r="D1907" s="30"/>
      <c r="E1907" s="30"/>
      <c r="F1907" s="30"/>
      <c r="G1907" s="30"/>
      <c r="H1907" s="30"/>
      <c r="I1907" s="30"/>
      <c r="J1907" s="30"/>
    </row>
    <row r="1908" spans="1:10" x14ac:dyDescent="0.25">
      <c r="A1908" s="30"/>
      <c r="B1908" s="30"/>
      <c r="C1908" s="30"/>
      <c r="D1908" s="30"/>
      <c r="E1908" s="30"/>
      <c r="F1908" s="30"/>
      <c r="G1908" s="30"/>
      <c r="H1908" s="30"/>
      <c r="I1908" s="30"/>
      <c r="J1908" s="30"/>
    </row>
    <row r="1909" spans="1:10" x14ac:dyDescent="0.25">
      <c r="A1909" s="30"/>
      <c r="B1909" s="30"/>
      <c r="C1909" s="30"/>
      <c r="D1909" s="30"/>
      <c r="E1909" s="30"/>
      <c r="F1909" s="30"/>
      <c r="G1909" s="30"/>
      <c r="H1909" s="30"/>
      <c r="I1909" s="30"/>
      <c r="J1909" s="30"/>
    </row>
    <row r="1910" spans="1:10" x14ac:dyDescent="0.25">
      <c r="A1910" s="30"/>
      <c r="B1910" s="30"/>
      <c r="C1910" s="30"/>
      <c r="D1910" s="30"/>
      <c r="E1910" s="30"/>
      <c r="F1910" s="30"/>
      <c r="G1910" s="30"/>
      <c r="H1910" s="30"/>
      <c r="I1910" s="30"/>
      <c r="J1910" s="30"/>
    </row>
    <row r="1911" spans="1:10" x14ac:dyDescent="0.25">
      <c r="A1911" s="30"/>
      <c r="B1911" s="30"/>
      <c r="C1911" s="30"/>
      <c r="D1911" s="30"/>
      <c r="E1911" s="30"/>
      <c r="F1911" s="30"/>
      <c r="G1911" s="30"/>
      <c r="H1911" s="30"/>
      <c r="I1911" s="30"/>
      <c r="J1911" s="30"/>
    </row>
    <row r="1912" spans="1:10" x14ac:dyDescent="0.25">
      <c r="A1912" s="30"/>
      <c r="B1912" s="30"/>
      <c r="C1912" s="30"/>
      <c r="D1912" s="30"/>
      <c r="E1912" s="30"/>
      <c r="F1912" s="30"/>
      <c r="G1912" s="30"/>
      <c r="H1912" s="30"/>
      <c r="I1912" s="30"/>
      <c r="J1912" s="30"/>
    </row>
    <row r="1913" spans="1:10" x14ac:dyDescent="0.25">
      <c r="A1913" s="30"/>
      <c r="B1913" s="30"/>
      <c r="C1913" s="30"/>
      <c r="D1913" s="30"/>
      <c r="E1913" s="30"/>
      <c r="F1913" s="30"/>
      <c r="G1913" s="30"/>
      <c r="H1913" s="30"/>
      <c r="I1913" s="30"/>
      <c r="J1913" s="30"/>
    </row>
    <row r="1914" spans="1:10" x14ac:dyDescent="0.25">
      <c r="A1914" s="30"/>
      <c r="B1914" s="30"/>
      <c r="C1914" s="30"/>
      <c r="D1914" s="30"/>
      <c r="E1914" s="30"/>
      <c r="F1914" s="30"/>
      <c r="G1914" s="30"/>
      <c r="H1914" s="30"/>
      <c r="I1914" s="30"/>
      <c r="J1914" s="30"/>
    </row>
    <row r="1915" spans="1:10" x14ac:dyDescent="0.25">
      <c r="A1915" s="30"/>
      <c r="B1915" s="30"/>
      <c r="C1915" s="30"/>
      <c r="D1915" s="30"/>
      <c r="E1915" s="30"/>
      <c r="F1915" s="30"/>
      <c r="G1915" s="30"/>
      <c r="H1915" s="30"/>
      <c r="I1915" s="30"/>
      <c r="J1915" s="30"/>
    </row>
    <row r="1916" spans="1:10" x14ac:dyDescent="0.25">
      <c r="A1916" s="30"/>
      <c r="B1916" s="30"/>
      <c r="C1916" s="30"/>
      <c r="D1916" s="30"/>
      <c r="E1916" s="30"/>
      <c r="F1916" s="30"/>
      <c r="G1916" s="30"/>
      <c r="H1916" s="30"/>
      <c r="I1916" s="30"/>
      <c r="J1916" s="30"/>
    </row>
    <row r="1917" spans="1:10" x14ac:dyDescent="0.25">
      <c r="A1917" s="30"/>
      <c r="B1917" s="30"/>
      <c r="C1917" s="30"/>
      <c r="D1917" s="30"/>
      <c r="E1917" s="30"/>
      <c r="F1917" s="30"/>
      <c r="G1917" s="30"/>
      <c r="H1917" s="30"/>
      <c r="I1917" s="30"/>
      <c r="J1917" s="30"/>
    </row>
    <row r="1918" spans="1:10" x14ac:dyDescent="0.25">
      <c r="A1918" s="30"/>
      <c r="B1918" s="30"/>
      <c r="C1918" s="30"/>
      <c r="D1918" s="30"/>
      <c r="E1918" s="30"/>
      <c r="F1918" s="30"/>
      <c r="G1918" s="30"/>
      <c r="H1918" s="30"/>
      <c r="I1918" s="30"/>
      <c r="J1918" s="30"/>
    </row>
    <row r="1919" spans="1:10" x14ac:dyDescent="0.25">
      <c r="A1919" s="30"/>
      <c r="B1919" s="30"/>
      <c r="C1919" s="30"/>
      <c r="D1919" s="30"/>
      <c r="E1919" s="30"/>
      <c r="F1919" s="30"/>
      <c r="G1919" s="30"/>
      <c r="H1919" s="30"/>
      <c r="I1919" s="30"/>
      <c r="J1919" s="30"/>
    </row>
    <row r="1920" spans="1:10" x14ac:dyDescent="0.25">
      <c r="A1920" s="30"/>
      <c r="B1920" s="30"/>
      <c r="C1920" s="30"/>
      <c r="D1920" s="30"/>
      <c r="E1920" s="30"/>
      <c r="F1920" s="30"/>
      <c r="G1920" s="30"/>
      <c r="H1920" s="30"/>
      <c r="I1920" s="30"/>
      <c r="J1920" s="30"/>
    </row>
    <row r="1921" spans="1:10" x14ac:dyDescent="0.25">
      <c r="A1921" s="30"/>
      <c r="B1921" s="30"/>
      <c r="C1921" s="30"/>
      <c r="D1921" s="30"/>
      <c r="E1921" s="30"/>
      <c r="F1921" s="30"/>
      <c r="G1921" s="30"/>
      <c r="H1921" s="30"/>
      <c r="I1921" s="30"/>
      <c r="J1921" s="30"/>
    </row>
    <row r="1922" spans="1:10" x14ac:dyDescent="0.25">
      <c r="A1922" s="30"/>
      <c r="B1922" s="30"/>
      <c r="C1922" s="30"/>
      <c r="D1922" s="30"/>
      <c r="E1922" s="30"/>
      <c r="F1922" s="30"/>
      <c r="G1922" s="30"/>
      <c r="H1922" s="30"/>
      <c r="I1922" s="30"/>
      <c r="J1922" s="30"/>
    </row>
    <row r="1923" spans="1:10" x14ac:dyDescent="0.25">
      <c r="A1923" s="30"/>
      <c r="B1923" s="30"/>
      <c r="C1923" s="30"/>
      <c r="D1923" s="30"/>
      <c r="E1923" s="30"/>
      <c r="F1923" s="30"/>
      <c r="G1923" s="30"/>
      <c r="H1923" s="30"/>
      <c r="I1923" s="30"/>
      <c r="J1923" s="30"/>
    </row>
    <row r="1924" spans="1:10" x14ac:dyDescent="0.25">
      <c r="A1924" s="30"/>
      <c r="B1924" s="30"/>
      <c r="C1924" s="30"/>
      <c r="D1924" s="30"/>
      <c r="E1924" s="30"/>
      <c r="F1924" s="30"/>
      <c r="G1924" s="30"/>
      <c r="H1924" s="30"/>
      <c r="I1924" s="30"/>
      <c r="J1924" s="30"/>
    </row>
    <row r="1925" spans="1:10" x14ac:dyDescent="0.25">
      <c r="A1925" s="30"/>
      <c r="B1925" s="30"/>
      <c r="C1925" s="30"/>
      <c r="D1925" s="30"/>
      <c r="E1925" s="30"/>
      <c r="F1925" s="30"/>
      <c r="G1925" s="30"/>
      <c r="H1925" s="30"/>
      <c r="I1925" s="30"/>
      <c r="J1925" s="30"/>
    </row>
    <row r="1926" spans="1:10" x14ac:dyDescent="0.25">
      <c r="A1926" s="30"/>
      <c r="B1926" s="30"/>
      <c r="C1926" s="30"/>
      <c r="D1926" s="30"/>
      <c r="E1926" s="30"/>
      <c r="F1926" s="30"/>
      <c r="G1926" s="30"/>
      <c r="H1926" s="30"/>
      <c r="I1926" s="30"/>
      <c r="J1926" s="30"/>
    </row>
    <row r="1927" spans="1:10" x14ac:dyDescent="0.25">
      <c r="A1927" s="30"/>
      <c r="B1927" s="30"/>
      <c r="C1927" s="30"/>
      <c r="D1927" s="30"/>
      <c r="E1927" s="30"/>
      <c r="F1927" s="30"/>
      <c r="G1927" s="30"/>
      <c r="H1927" s="30"/>
      <c r="I1927" s="30"/>
      <c r="J1927" s="30"/>
    </row>
    <row r="1928" spans="1:10" x14ac:dyDescent="0.25">
      <c r="A1928" s="30"/>
      <c r="B1928" s="30"/>
      <c r="C1928" s="30"/>
      <c r="D1928" s="30"/>
      <c r="E1928" s="30"/>
      <c r="F1928" s="30"/>
      <c r="G1928" s="30"/>
      <c r="H1928" s="30"/>
      <c r="I1928" s="30"/>
      <c r="J1928" s="30"/>
    </row>
    <row r="1929" spans="1:10" x14ac:dyDescent="0.25">
      <c r="A1929" s="30"/>
      <c r="B1929" s="30"/>
      <c r="C1929" s="30"/>
      <c r="D1929" s="30"/>
      <c r="E1929" s="30"/>
      <c r="F1929" s="30"/>
      <c r="G1929" s="30"/>
      <c r="H1929" s="30"/>
      <c r="I1929" s="30"/>
      <c r="J1929" s="30"/>
    </row>
    <row r="1930" spans="1:10" x14ac:dyDescent="0.25">
      <c r="A1930" s="30"/>
      <c r="B1930" s="30"/>
      <c r="C1930" s="30"/>
      <c r="D1930" s="30"/>
      <c r="E1930" s="30"/>
      <c r="F1930" s="30"/>
      <c r="G1930" s="30"/>
      <c r="H1930" s="30"/>
      <c r="I1930" s="30"/>
      <c r="J1930" s="30"/>
    </row>
    <row r="1931" spans="1:10" x14ac:dyDescent="0.25">
      <c r="A1931" s="30"/>
      <c r="B1931" s="30"/>
      <c r="C1931" s="30"/>
      <c r="D1931" s="30"/>
      <c r="E1931" s="30"/>
      <c r="F1931" s="30"/>
      <c r="G1931" s="30"/>
      <c r="H1931" s="30"/>
      <c r="I1931" s="30"/>
      <c r="J1931" s="30"/>
    </row>
    <row r="1932" spans="1:10" x14ac:dyDescent="0.25">
      <c r="A1932" s="30"/>
      <c r="B1932" s="30"/>
      <c r="C1932" s="30"/>
      <c r="D1932" s="30"/>
      <c r="E1932" s="30"/>
      <c r="F1932" s="30"/>
      <c r="G1932" s="30"/>
      <c r="H1932" s="30"/>
      <c r="I1932" s="30"/>
      <c r="J1932" s="30"/>
    </row>
    <row r="1933" spans="1:10" x14ac:dyDescent="0.25">
      <c r="A1933" s="30"/>
      <c r="B1933" s="30"/>
      <c r="C1933" s="30"/>
      <c r="D1933" s="30"/>
      <c r="E1933" s="30"/>
      <c r="F1933" s="30"/>
      <c r="G1933" s="30"/>
      <c r="H1933" s="30"/>
      <c r="I1933" s="30"/>
      <c r="J1933" s="30"/>
    </row>
    <row r="1934" spans="1:10" x14ac:dyDescent="0.25">
      <c r="A1934" s="30"/>
      <c r="B1934" s="30"/>
      <c r="C1934" s="30"/>
      <c r="D1934" s="30"/>
      <c r="E1934" s="30"/>
      <c r="F1934" s="30"/>
      <c r="G1934" s="30"/>
      <c r="H1934" s="30"/>
      <c r="I1934" s="30"/>
      <c r="J1934" s="30"/>
    </row>
    <row r="1935" spans="1:10" x14ac:dyDescent="0.25">
      <c r="A1935" s="30"/>
      <c r="B1935" s="30"/>
      <c r="C1935" s="30"/>
      <c r="D1935" s="30"/>
      <c r="E1935" s="30"/>
      <c r="F1935" s="30"/>
      <c r="G1935" s="30"/>
      <c r="H1935" s="30"/>
      <c r="I1935" s="30"/>
      <c r="J1935" s="30"/>
    </row>
    <row r="1936" spans="1:10" x14ac:dyDescent="0.25">
      <c r="A1936" s="30"/>
      <c r="B1936" s="30"/>
      <c r="C1936" s="30"/>
      <c r="D1936" s="30"/>
      <c r="E1936" s="30"/>
      <c r="F1936" s="30"/>
      <c r="G1936" s="30"/>
      <c r="H1936" s="30"/>
      <c r="I1936" s="30"/>
      <c r="J1936" s="30"/>
    </row>
    <row r="1937" spans="1:10" x14ac:dyDescent="0.25">
      <c r="A1937" s="30"/>
      <c r="B1937" s="30"/>
      <c r="C1937" s="30"/>
      <c r="D1937" s="30"/>
      <c r="E1937" s="30"/>
      <c r="F1937" s="30"/>
      <c r="G1937" s="30"/>
      <c r="H1937" s="30"/>
      <c r="I1937" s="30"/>
      <c r="J1937" s="30"/>
    </row>
    <row r="1938" spans="1:10" x14ac:dyDescent="0.25">
      <c r="A1938" s="30"/>
      <c r="B1938" s="30"/>
      <c r="C1938" s="30"/>
      <c r="D1938" s="30"/>
      <c r="E1938" s="30"/>
      <c r="F1938" s="30"/>
      <c r="G1938" s="30"/>
      <c r="H1938" s="30"/>
      <c r="I1938" s="30"/>
      <c r="J1938" s="30"/>
    </row>
    <row r="1939" spans="1:10" x14ac:dyDescent="0.25">
      <c r="A1939" s="30"/>
      <c r="B1939" s="30"/>
      <c r="C1939" s="30"/>
      <c r="D1939" s="30"/>
      <c r="E1939" s="30"/>
      <c r="F1939" s="30"/>
      <c r="G1939" s="30"/>
      <c r="H1939" s="30"/>
      <c r="I1939" s="30"/>
      <c r="J1939" s="30"/>
    </row>
    <row r="1940" spans="1:10" x14ac:dyDescent="0.25">
      <c r="A1940" s="30"/>
      <c r="B1940" s="30"/>
      <c r="C1940" s="30"/>
      <c r="D1940" s="30"/>
      <c r="E1940" s="30"/>
      <c r="F1940" s="30"/>
      <c r="G1940" s="30"/>
      <c r="H1940" s="30"/>
      <c r="I1940" s="30"/>
      <c r="J1940" s="30"/>
    </row>
    <row r="1941" spans="1:10" x14ac:dyDescent="0.25">
      <c r="A1941" s="30"/>
      <c r="B1941" s="30"/>
      <c r="C1941" s="30"/>
      <c r="D1941" s="30"/>
      <c r="E1941" s="30"/>
      <c r="F1941" s="30"/>
      <c r="G1941" s="30"/>
      <c r="H1941" s="30"/>
      <c r="I1941" s="30"/>
      <c r="J1941" s="30"/>
    </row>
    <row r="1942" spans="1:10" x14ac:dyDescent="0.25">
      <c r="A1942" s="30"/>
      <c r="B1942" s="30"/>
      <c r="C1942" s="30"/>
      <c r="D1942" s="30"/>
      <c r="E1942" s="30"/>
      <c r="F1942" s="30"/>
      <c r="G1942" s="30"/>
      <c r="H1942" s="30"/>
      <c r="I1942" s="30"/>
      <c r="J1942" s="30"/>
    </row>
    <row r="1943" spans="1:10" x14ac:dyDescent="0.25">
      <c r="A1943" s="30"/>
      <c r="B1943" s="30"/>
      <c r="C1943" s="30"/>
      <c r="D1943" s="30"/>
      <c r="E1943" s="30"/>
      <c r="F1943" s="30"/>
      <c r="G1943" s="30"/>
      <c r="H1943" s="30"/>
      <c r="I1943" s="30"/>
      <c r="J1943" s="30"/>
    </row>
    <row r="1944" spans="1:10" x14ac:dyDescent="0.25">
      <c r="A1944" s="30"/>
      <c r="B1944" s="30"/>
      <c r="C1944" s="30"/>
      <c r="D1944" s="30"/>
      <c r="E1944" s="30"/>
      <c r="F1944" s="30"/>
      <c r="G1944" s="30"/>
      <c r="H1944" s="30"/>
      <c r="I1944" s="30"/>
      <c r="J1944" s="30"/>
    </row>
    <row r="1945" spans="1:10" x14ac:dyDescent="0.25">
      <c r="A1945" s="30"/>
      <c r="B1945" s="30"/>
      <c r="C1945" s="30"/>
      <c r="D1945" s="30"/>
      <c r="E1945" s="30"/>
      <c r="F1945" s="30"/>
      <c r="G1945" s="30"/>
      <c r="H1945" s="30"/>
      <c r="I1945" s="30"/>
      <c r="J1945" s="30"/>
    </row>
    <row r="1946" spans="1:10" x14ac:dyDescent="0.25">
      <c r="A1946" s="30"/>
      <c r="B1946" s="30"/>
      <c r="C1946" s="30"/>
      <c r="D1946" s="30"/>
      <c r="E1946" s="30"/>
      <c r="F1946" s="30"/>
      <c r="G1946" s="30"/>
      <c r="H1946" s="30"/>
      <c r="I1946" s="30"/>
      <c r="J1946" s="30"/>
    </row>
    <row r="1947" spans="1:10" x14ac:dyDescent="0.25">
      <c r="A1947" s="30"/>
      <c r="B1947" s="30"/>
      <c r="C1947" s="30"/>
      <c r="D1947" s="30"/>
      <c r="E1947" s="30"/>
      <c r="F1947" s="30"/>
      <c r="G1947" s="30"/>
      <c r="H1947" s="30"/>
      <c r="I1947" s="30"/>
      <c r="J1947" s="30"/>
    </row>
    <row r="1948" spans="1:10" x14ac:dyDescent="0.25">
      <c r="A1948" s="30"/>
      <c r="B1948" s="30"/>
      <c r="C1948" s="30"/>
      <c r="D1948" s="30"/>
      <c r="E1948" s="30"/>
      <c r="F1948" s="30"/>
      <c r="G1948" s="30"/>
      <c r="H1948" s="30"/>
      <c r="I1948" s="30"/>
      <c r="J1948" s="30"/>
    </row>
    <row r="1949" spans="1:10" x14ac:dyDescent="0.25">
      <c r="A1949" s="30"/>
      <c r="B1949" s="30"/>
      <c r="C1949" s="30"/>
      <c r="D1949" s="30"/>
      <c r="E1949" s="30"/>
      <c r="F1949" s="30"/>
      <c r="G1949" s="30"/>
      <c r="H1949" s="30"/>
      <c r="I1949" s="30"/>
      <c r="J1949" s="30"/>
    </row>
    <row r="1950" spans="1:10" x14ac:dyDescent="0.25">
      <c r="A1950" s="30"/>
      <c r="B1950" s="30"/>
      <c r="C1950" s="30"/>
      <c r="D1950" s="30"/>
      <c r="E1950" s="30"/>
      <c r="F1950" s="30"/>
      <c r="G1950" s="30"/>
      <c r="H1950" s="30"/>
      <c r="I1950" s="30"/>
      <c r="J1950" s="30"/>
    </row>
    <row r="1951" spans="1:10" x14ac:dyDescent="0.25">
      <c r="A1951" s="30"/>
      <c r="B1951" s="30"/>
      <c r="C1951" s="30"/>
      <c r="D1951" s="30"/>
      <c r="E1951" s="30"/>
      <c r="F1951" s="30"/>
      <c r="G1951" s="30"/>
      <c r="H1951" s="30"/>
      <c r="I1951" s="30"/>
      <c r="J1951" s="30"/>
    </row>
    <row r="1952" spans="1:10" x14ac:dyDescent="0.25">
      <c r="A1952" s="30"/>
      <c r="B1952" s="30"/>
      <c r="C1952" s="30"/>
      <c r="D1952" s="30"/>
      <c r="E1952" s="30"/>
      <c r="F1952" s="30"/>
      <c r="G1952" s="30"/>
      <c r="H1952" s="30"/>
      <c r="I1952" s="30"/>
      <c r="J1952" s="30"/>
    </row>
    <row r="1953" spans="1:10" x14ac:dyDescent="0.25">
      <c r="A1953" s="30"/>
      <c r="B1953" s="30"/>
      <c r="C1953" s="30"/>
      <c r="D1953" s="30"/>
      <c r="E1953" s="30"/>
      <c r="F1953" s="30"/>
      <c r="G1953" s="30"/>
      <c r="H1953" s="30"/>
      <c r="I1953" s="30"/>
      <c r="J1953" s="30"/>
    </row>
    <row r="1954" spans="1:10" x14ac:dyDescent="0.25">
      <c r="A1954" s="30"/>
      <c r="B1954" s="30"/>
      <c r="C1954" s="30"/>
      <c r="D1954" s="30"/>
      <c r="E1954" s="30"/>
      <c r="F1954" s="30"/>
      <c r="G1954" s="30"/>
      <c r="H1954" s="30"/>
      <c r="I1954" s="30"/>
      <c r="J1954" s="30"/>
    </row>
    <row r="1955" spans="1:10" x14ac:dyDescent="0.25">
      <c r="A1955" s="30"/>
      <c r="B1955" s="30"/>
      <c r="C1955" s="30"/>
      <c r="D1955" s="30"/>
      <c r="E1955" s="30"/>
      <c r="F1955" s="30"/>
      <c r="G1955" s="30"/>
      <c r="H1955" s="30"/>
      <c r="I1955" s="30"/>
      <c r="J1955" s="30"/>
    </row>
    <row r="1956" spans="1:10" x14ac:dyDescent="0.25">
      <c r="A1956" s="30"/>
      <c r="B1956" s="30"/>
      <c r="C1956" s="30"/>
      <c r="D1956" s="30"/>
      <c r="E1956" s="30"/>
      <c r="F1956" s="30"/>
      <c r="G1956" s="30"/>
      <c r="H1956" s="30"/>
      <c r="I1956" s="30"/>
      <c r="J1956" s="30"/>
    </row>
    <row r="1957" spans="1:10" x14ac:dyDescent="0.25">
      <c r="A1957" s="30"/>
      <c r="B1957" s="30"/>
      <c r="C1957" s="30"/>
      <c r="D1957" s="30"/>
      <c r="E1957" s="30"/>
      <c r="F1957" s="30"/>
      <c r="G1957" s="30"/>
      <c r="H1957" s="30"/>
      <c r="I1957" s="30"/>
      <c r="J1957" s="30"/>
    </row>
    <row r="1958" spans="1:10" x14ac:dyDescent="0.25">
      <c r="A1958" s="30"/>
      <c r="B1958" s="30"/>
      <c r="C1958" s="30"/>
      <c r="D1958" s="30"/>
      <c r="E1958" s="30"/>
      <c r="F1958" s="30"/>
      <c r="G1958" s="30"/>
      <c r="H1958" s="30"/>
      <c r="I1958" s="30"/>
      <c r="J1958" s="30"/>
    </row>
    <row r="1959" spans="1:10" x14ac:dyDescent="0.25">
      <c r="A1959" s="30"/>
      <c r="B1959" s="30"/>
      <c r="C1959" s="30"/>
      <c r="D1959" s="30"/>
      <c r="E1959" s="30"/>
      <c r="F1959" s="30"/>
      <c r="G1959" s="30"/>
      <c r="H1959" s="30"/>
      <c r="I1959" s="30"/>
      <c r="J1959" s="30"/>
    </row>
    <row r="1960" spans="1:10" x14ac:dyDescent="0.25">
      <c r="A1960" s="30"/>
      <c r="B1960" s="30"/>
      <c r="C1960" s="30"/>
      <c r="D1960" s="30"/>
      <c r="E1960" s="30"/>
      <c r="F1960" s="30"/>
      <c r="G1960" s="30"/>
      <c r="H1960" s="30"/>
      <c r="I1960" s="30"/>
      <c r="J1960" s="30"/>
    </row>
    <row r="1961" spans="1:10" x14ac:dyDescent="0.25">
      <c r="A1961" s="30"/>
      <c r="B1961" s="30"/>
      <c r="C1961" s="30"/>
      <c r="D1961" s="30"/>
      <c r="E1961" s="30"/>
      <c r="F1961" s="30"/>
      <c r="G1961" s="30"/>
      <c r="H1961" s="30"/>
      <c r="I1961" s="30"/>
      <c r="J1961" s="30"/>
    </row>
    <row r="1962" spans="1:10" x14ac:dyDescent="0.25">
      <c r="A1962" s="30"/>
      <c r="B1962" s="30"/>
      <c r="C1962" s="30"/>
      <c r="D1962" s="30"/>
      <c r="E1962" s="30"/>
      <c r="F1962" s="30"/>
      <c r="G1962" s="30"/>
      <c r="H1962" s="30"/>
      <c r="I1962" s="30"/>
      <c r="J1962" s="30"/>
    </row>
    <row r="1963" spans="1:10" x14ac:dyDescent="0.25">
      <c r="A1963" s="30"/>
      <c r="B1963" s="30"/>
      <c r="C1963" s="30"/>
      <c r="D1963" s="30"/>
      <c r="E1963" s="30"/>
      <c r="F1963" s="30"/>
      <c r="G1963" s="30"/>
      <c r="H1963" s="30"/>
      <c r="I1963" s="30"/>
      <c r="J1963" s="30"/>
    </row>
    <row r="1964" spans="1:10" x14ac:dyDescent="0.25">
      <c r="A1964" s="30"/>
      <c r="B1964" s="30"/>
      <c r="C1964" s="30"/>
      <c r="D1964" s="30"/>
      <c r="E1964" s="30"/>
      <c r="F1964" s="30"/>
      <c r="G1964" s="30"/>
      <c r="H1964" s="30"/>
      <c r="I1964" s="30"/>
      <c r="J1964" s="30"/>
    </row>
    <row r="1965" spans="1:10" x14ac:dyDescent="0.25">
      <c r="A1965" s="30"/>
      <c r="B1965" s="30"/>
      <c r="C1965" s="30"/>
      <c r="D1965" s="30"/>
      <c r="E1965" s="30"/>
      <c r="F1965" s="30"/>
      <c r="G1965" s="30"/>
      <c r="H1965" s="30"/>
      <c r="I1965" s="30"/>
      <c r="J1965" s="30"/>
    </row>
    <row r="1966" spans="1:10" x14ac:dyDescent="0.25">
      <c r="A1966" s="30"/>
      <c r="B1966" s="30"/>
      <c r="C1966" s="30"/>
      <c r="D1966" s="30"/>
      <c r="E1966" s="30"/>
      <c r="F1966" s="30"/>
      <c r="G1966" s="30"/>
      <c r="H1966" s="30"/>
      <c r="I1966" s="30"/>
      <c r="J1966" s="30"/>
    </row>
    <row r="1967" spans="1:10" x14ac:dyDescent="0.25">
      <c r="A1967" s="30"/>
      <c r="B1967" s="30"/>
      <c r="C1967" s="30"/>
      <c r="D1967" s="30"/>
      <c r="E1967" s="30"/>
      <c r="F1967" s="30"/>
      <c r="G1967" s="30"/>
      <c r="H1967" s="30"/>
      <c r="I1967" s="30"/>
      <c r="J1967" s="30"/>
    </row>
    <row r="1968" spans="1:10" x14ac:dyDescent="0.25">
      <c r="A1968" s="30"/>
      <c r="B1968" s="30"/>
      <c r="C1968" s="30"/>
      <c r="D1968" s="30"/>
      <c r="E1968" s="30"/>
      <c r="F1968" s="30"/>
      <c r="G1968" s="30"/>
      <c r="H1968" s="30"/>
      <c r="I1968" s="30"/>
      <c r="J1968" s="30"/>
    </row>
    <row r="1969" spans="1:10" x14ac:dyDescent="0.25">
      <c r="A1969" s="30"/>
      <c r="B1969" s="30"/>
      <c r="C1969" s="30"/>
      <c r="D1969" s="30"/>
      <c r="E1969" s="30"/>
      <c r="F1969" s="30"/>
      <c r="G1969" s="30"/>
      <c r="H1969" s="30"/>
      <c r="I1969" s="30"/>
      <c r="J1969" s="30"/>
    </row>
    <row r="1970" spans="1:10" x14ac:dyDescent="0.25">
      <c r="A1970" s="30"/>
      <c r="B1970" s="30"/>
      <c r="C1970" s="30"/>
      <c r="D1970" s="30"/>
      <c r="E1970" s="30"/>
      <c r="F1970" s="30"/>
      <c r="G1970" s="30"/>
      <c r="H1970" s="30"/>
      <c r="I1970" s="30"/>
      <c r="J1970" s="30"/>
    </row>
    <row r="1971" spans="1:10" x14ac:dyDescent="0.25">
      <c r="A1971" s="30"/>
      <c r="B1971" s="30"/>
      <c r="C1971" s="30"/>
      <c r="D1971" s="30"/>
      <c r="E1971" s="30"/>
      <c r="F1971" s="30"/>
      <c r="G1971" s="30"/>
      <c r="H1971" s="30"/>
      <c r="I1971" s="30"/>
      <c r="J1971" s="30"/>
    </row>
    <row r="1972" spans="1:10" x14ac:dyDescent="0.25">
      <c r="A1972" s="30"/>
      <c r="B1972" s="30"/>
      <c r="C1972" s="30"/>
      <c r="D1972" s="30"/>
      <c r="E1972" s="30"/>
      <c r="F1972" s="30"/>
      <c r="G1972" s="30"/>
      <c r="H1972" s="30"/>
      <c r="I1972" s="30"/>
      <c r="J1972" s="30"/>
    </row>
    <row r="1973" spans="1:10" x14ac:dyDescent="0.25">
      <c r="A1973" s="30"/>
      <c r="B1973" s="30"/>
      <c r="C1973" s="30"/>
      <c r="D1973" s="30"/>
      <c r="E1973" s="30"/>
      <c r="F1973" s="30"/>
      <c r="G1973" s="30"/>
      <c r="H1973" s="30"/>
      <c r="I1973" s="30"/>
      <c r="J1973" s="30"/>
    </row>
    <row r="1974" spans="1:10" x14ac:dyDescent="0.25">
      <c r="A1974" s="30"/>
      <c r="B1974" s="30"/>
      <c r="C1974" s="30"/>
      <c r="D1974" s="30"/>
      <c r="E1974" s="30"/>
      <c r="F1974" s="30"/>
      <c r="G1974" s="30"/>
      <c r="H1974" s="30"/>
      <c r="I1974" s="30"/>
      <c r="J1974" s="30"/>
    </row>
    <row r="1975" spans="1:10" x14ac:dyDescent="0.25">
      <c r="A1975" s="30"/>
      <c r="B1975" s="30"/>
      <c r="C1975" s="30"/>
      <c r="D1975" s="30"/>
      <c r="E1975" s="30"/>
      <c r="F1975" s="30"/>
      <c r="G1975" s="30"/>
      <c r="H1975" s="30"/>
      <c r="I1975" s="30"/>
      <c r="J1975" s="30"/>
    </row>
    <row r="1976" spans="1:10" x14ac:dyDescent="0.25">
      <c r="A1976" s="30"/>
      <c r="B1976" s="30"/>
      <c r="C1976" s="30"/>
      <c r="D1976" s="30"/>
      <c r="E1976" s="30"/>
      <c r="F1976" s="30"/>
      <c r="G1976" s="30"/>
      <c r="H1976" s="30"/>
      <c r="I1976" s="30"/>
      <c r="J1976" s="30"/>
    </row>
    <row r="1977" spans="1:10" x14ac:dyDescent="0.25">
      <c r="A1977" s="30"/>
      <c r="B1977" s="30"/>
      <c r="C1977" s="30"/>
      <c r="D1977" s="30"/>
      <c r="E1977" s="30"/>
      <c r="F1977" s="30"/>
      <c r="G1977" s="30"/>
      <c r="H1977" s="30"/>
      <c r="I1977" s="30"/>
      <c r="J1977" s="30"/>
    </row>
    <row r="1978" spans="1:10" x14ac:dyDescent="0.25">
      <c r="A1978" s="30"/>
      <c r="B1978" s="30"/>
      <c r="C1978" s="30"/>
      <c r="D1978" s="30"/>
      <c r="E1978" s="30"/>
      <c r="F1978" s="30"/>
      <c r="G1978" s="30"/>
      <c r="H1978" s="30"/>
      <c r="I1978" s="30"/>
      <c r="J1978" s="30"/>
    </row>
    <row r="1979" spans="1:10" x14ac:dyDescent="0.25">
      <c r="A1979" s="30"/>
      <c r="B1979" s="30"/>
      <c r="C1979" s="30"/>
      <c r="D1979" s="30"/>
      <c r="E1979" s="30"/>
      <c r="F1979" s="30"/>
      <c r="G1979" s="30"/>
      <c r="H1979" s="30"/>
      <c r="I1979" s="30"/>
      <c r="J1979" s="30"/>
    </row>
    <row r="1980" spans="1:10" x14ac:dyDescent="0.25">
      <c r="A1980" s="30"/>
      <c r="B1980" s="30"/>
      <c r="C1980" s="30"/>
      <c r="D1980" s="30"/>
      <c r="E1980" s="30"/>
      <c r="F1980" s="30"/>
      <c r="G1980" s="30"/>
      <c r="H1980" s="30"/>
      <c r="I1980" s="30"/>
      <c r="J1980" s="30"/>
    </row>
  </sheetData>
  <mergeCells count="1">
    <mergeCell ref="B1:C1"/>
  </mergeCells>
  <phoneticPr fontId="12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2005"/>
  <sheetViews>
    <sheetView zoomScale="85" zoomScaleNormal="85" zoomScalePageLayoutView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:K381"/>
    </sheetView>
  </sheetViews>
  <sheetFormatPr baseColWidth="10" defaultRowHeight="15" x14ac:dyDescent="0.25"/>
  <cols>
    <col min="1" max="1" width="17.42578125" bestFit="1" customWidth="1"/>
    <col min="2" max="2" width="10.85546875" customWidth="1"/>
    <col min="3" max="3" width="12.140625" customWidth="1"/>
    <col min="4" max="4" width="10.85546875" customWidth="1"/>
    <col min="5" max="5" width="11.85546875" customWidth="1"/>
    <col min="6" max="6" width="12.42578125" customWidth="1"/>
    <col min="8" max="8" width="9" customWidth="1"/>
    <col min="9" max="9" width="10.42578125" bestFit="1" customWidth="1"/>
    <col min="10" max="11" width="11" bestFit="1" customWidth="1"/>
  </cols>
  <sheetData>
    <row r="1" spans="1:11" ht="33.75" x14ac:dyDescent="0.25">
      <c r="A1" s="10" t="s">
        <v>40</v>
      </c>
      <c r="B1" s="10" t="s">
        <v>20</v>
      </c>
      <c r="C1" s="10" t="s">
        <v>21</v>
      </c>
      <c r="D1" s="10" t="s">
        <v>22</v>
      </c>
      <c r="E1" s="10" t="s">
        <v>23</v>
      </c>
      <c r="F1" s="10" t="s">
        <v>24</v>
      </c>
      <c r="G1" s="10" t="s">
        <v>25</v>
      </c>
      <c r="H1" s="10" t="s">
        <v>26</v>
      </c>
      <c r="I1" s="10" t="s">
        <v>27</v>
      </c>
      <c r="J1" s="10" t="s">
        <v>28</v>
      </c>
      <c r="K1" s="10" t="s">
        <v>29</v>
      </c>
    </row>
    <row r="2" spans="1:11" x14ac:dyDescent="0.25">
      <c r="A2" s="11" t="s">
        <v>263</v>
      </c>
      <c r="B2" s="11" t="s">
        <v>264</v>
      </c>
      <c r="C2" s="11">
        <v>104.5868</v>
      </c>
      <c r="D2" s="11" t="s">
        <v>261</v>
      </c>
      <c r="E2" s="11">
        <v>104.19</v>
      </c>
      <c r="F2" s="11">
        <v>0.54359999999999997</v>
      </c>
      <c r="G2" s="11" t="s">
        <v>30</v>
      </c>
      <c r="H2" s="11">
        <v>0.01</v>
      </c>
      <c r="I2" s="11">
        <v>73</v>
      </c>
      <c r="J2" s="11" t="s">
        <v>46</v>
      </c>
      <c r="K2" s="11">
        <v>182</v>
      </c>
    </row>
    <row r="3" spans="1:11" x14ac:dyDescent="0.25">
      <c r="A3" s="11" t="s">
        <v>329</v>
      </c>
      <c r="B3" s="11" t="s">
        <v>310</v>
      </c>
      <c r="C3" s="11">
        <v>103.9499</v>
      </c>
      <c r="D3" s="11" t="s">
        <v>261</v>
      </c>
      <c r="E3" s="11">
        <v>103.5557</v>
      </c>
      <c r="F3" s="11">
        <v>0.54</v>
      </c>
      <c r="G3" s="11" t="s">
        <v>30</v>
      </c>
      <c r="H3" s="11">
        <v>0.01</v>
      </c>
      <c r="I3" s="11">
        <v>73</v>
      </c>
      <c r="J3" s="11" t="s">
        <v>46</v>
      </c>
      <c r="K3" s="11">
        <v>182</v>
      </c>
    </row>
    <row r="4" spans="1:11" x14ac:dyDescent="0.25">
      <c r="A4" s="11" t="s">
        <v>260</v>
      </c>
      <c r="B4" s="11" t="s">
        <v>261</v>
      </c>
      <c r="C4" s="11">
        <v>103.5257</v>
      </c>
      <c r="D4" s="11" t="s">
        <v>262</v>
      </c>
      <c r="E4" s="11">
        <v>103.13</v>
      </c>
      <c r="F4" s="11">
        <v>0.54210000000000003</v>
      </c>
      <c r="G4" s="11" t="s">
        <v>30</v>
      </c>
      <c r="H4" s="11">
        <v>0.01</v>
      </c>
      <c r="I4" s="11">
        <v>73</v>
      </c>
      <c r="J4" s="11" t="s">
        <v>46</v>
      </c>
      <c r="K4" s="11">
        <v>182</v>
      </c>
    </row>
    <row r="5" spans="1:11" x14ac:dyDescent="0.25">
      <c r="A5" s="11" t="s">
        <v>270</v>
      </c>
      <c r="B5" s="11" t="s">
        <v>271</v>
      </c>
      <c r="C5" s="11">
        <v>104.9068</v>
      </c>
      <c r="D5" s="11" t="s">
        <v>267</v>
      </c>
      <c r="E5" s="11">
        <v>103.62</v>
      </c>
      <c r="F5" s="11">
        <v>1.7157</v>
      </c>
      <c r="G5" s="11" t="s">
        <v>30</v>
      </c>
      <c r="H5" s="11">
        <v>0.01</v>
      </c>
      <c r="I5" s="11">
        <v>75</v>
      </c>
      <c r="J5" s="11" t="s">
        <v>46</v>
      </c>
      <c r="K5" s="11">
        <v>182</v>
      </c>
    </row>
    <row r="6" spans="1:11" x14ac:dyDescent="0.25">
      <c r="A6" s="11" t="s">
        <v>265</v>
      </c>
      <c r="B6" s="11" t="s">
        <v>266</v>
      </c>
      <c r="C6" s="11">
        <v>103.8168</v>
      </c>
      <c r="D6" s="11" t="s">
        <v>267</v>
      </c>
      <c r="E6" s="11">
        <v>103.42</v>
      </c>
      <c r="F6" s="11">
        <v>0.53620000000000001</v>
      </c>
      <c r="G6" s="11" t="s">
        <v>30</v>
      </c>
      <c r="H6" s="11">
        <v>0.01</v>
      </c>
      <c r="I6" s="11">
        <v>74</v>
      </c>
      <c r="J6" s="11" t="s">
        <v>46</v>
      </c>
      <c r="K6" s="11">
        <v>182</v>
      </c>
    </row>
    <row r="7" spans="1:11" x14ac:dyDescent="0.25">
      <c r="A7" s="11" t="s">
        <v>324</v>
      </c>
      <c r="B7" s="11" t="s">
        <v>325</v>
      </c>
      <c r="C7" s="11">
        <v>102.3111</v>
      </c>
      <c r="D7" s="11" t="s">
        <v>323</v>
      </c>
      <c r="E7" s="11">
        <v>102.0534</v>
      </c>
      <c r="F7" s="11">
        <v>0.35299999999999998</v>
      </c>
      <c r="G7" s="11" t="s">
        <v>30</v>
      </c>
      <c r="H7" s="11">
        <v>0.01</v>
      </c>
      <c r="I7" s="11">
        <v>73</v>
      </c>
      <c r="J7" s="11" t="s">
        <v>46</v>
      </c>
      <c r="K7" s="11">
        <v>182</v>
      </c>
    </row>
    <row r="8" spans="1:11" x14ac:dyDescent="0.25">
      <c r="A8" s="11" t="s">
        <v>338</v>
      </c>
      <c r="B8" s="11" t="s">
        <v>307</v>
      </c>
      <c r="C8" s="11">
        <v>102.62869999999999</v>
      </c>
      <c r="D8" s="11" t="s">
        <v>325</v>
      </c>
      <c r="E8" s="11">
        <v>102.3111</v>
      </c>
      <c r="F8" s="11">
        <v>0.43209999999999998</v>
      </c>
      <c r="G8" s="11" t="s">
        <v>30</v>
      </c>
      <c r="H8" s="11">
        <v>0.01</v>
      </c>
      <c r="I8" s="11">
        <v>73.5</v>
      </c>
      <c r="J8" s="11" t="s">
        <v>46</v>
      </c>
      <c r="K8" s="11">
        <v>182</v>
      </c>
    </row>
    <row r="9" spans="1:11" x14ac:dyDescent="0.25">
      <c r="A9" s="11" t="s">
        <v>321</v>
      </c>
      <c r="B9" s="11" t="s">
        <v>322</v>
      </c>
      <c r="C9" s="11">
        <v>104.5868</v>
      </c>
      <c r="D9" s="11" t="s">
        <v>323</v>
      </c>
      <c r="E9" s="11">
        <v>103.62</v>
      </c>
      <c r="F9" s="11">
        <v>1.2977000000000001</v>
      </c>
      <c r="G9" s="11" t="s">
        <v>30</v>
      </c>
      <c r="H9" s="11">
        <v>0.01</v>
      </c>
      <c r="I9" s="11">
        <v>74.5</v>
      </c>
      <c r="J9" s="11" t="s">
        <v>46</v>
      </c>
      <c r="K9" s="11">
        <v>182</v>
      </c>
    </row>
    <row r="10" spans="1:11" x14ac:dyDescent="0.25">
      <c r="A10" s="11" t="s">
        <v>330</v>
      </c>
      <c r="B10" s="11" t="s">
        <v>331</v>
      </c>
      <c r="C10" s="11">
        <v>104.5868</v>
      </c>
      <c r="D10" s="11" t="s">
        <v>332</v>
      </c>
      <c r="E10" s="11">
        <v>104.19</v>
      </c>
      <c r="F10" s="11">
        <v>0.54730000000000001</v>
      </c>
      <c r="G10" s="11" t="s">
        <v>30</v>
      </c>
      <c r="H10" s="11">
        <v>0.01</v>
      </c>
      <c r="I10" s="11">
        <v>72.5</v>
      </c>
      <c r="J10" s="11" t="s">
        <v>46</v>
      </c>
      <c r="K10" s="11">
        <v>182</v>
      </c>
    </row>
    <row r="11" spans="1:11" x14ac:dyDescent="0.25">
      <c r="A11" s="11" t="s">
        <v>326</v>
      </c>
      <c r="B11" s="11" t="s">
        <v>327</v>
      </c>
      <c r="C11" s="11">
        <v>103.9568</v>
      </c>
      <c r="D11" s="11" t="s">
        <v>328</v>
      </c>
      <c r="E11" s="11">
        <v>103.56</v>
      </c>
      <c r="F11" s="11">
        <v>0.53620000000000001</v>
      </c>
      <c r="G11" s="11" t="s">
        <v>30</v>
      </c>
      <c r="H11" s="11">
        <v>0.01</v>
      </c>
      <c r="I11" s="11">
        <v>74</v>
      </c>
      <c r="J11" s="11" t="s">
        <v>46</v>
      </c>
      <c r="K11" s="11">
        <v>182</v>
      </c>
    </row>
    <row r="12" spans="1:11" x14ac:dyDescent="0.25">
      <c r="A12" s="11" t="s">
        <v>268</v>
      </c>
      <c r="B12" s="11" t="s">
        <v>269</v>
      </c>
      <c r="C12" s="11">
        <v>103.6168</v>
      </c>
      <c r="D12" s="11" t="s">
        <v>248</v>
      </c>
      <c r="E12" s="11">
        <v>103.22</v>
      </c>
      <c r="F12" s="11">
        <v>0.54359999999999997</v>
      </c>
      <c r="G12" s="11" t="s">
        <v>30</v>
      </c>
      <c r="H12" s="11">
        <v>0.01</v>
      </c>
      <c r="I12" s="11">
        <v>73</v>
      </c>
      <c r="J12" s="11" t="s">
        <v>46</v>
      </c>
      <c r="K12" s="11">
        <v>182</v>
      </c>
    </row>
    <row r="13" spans="1:11" x14ac:dyDescent="0.25">
      <c r="A13" s="11" t="s">
        <v>287</v>
      </c>
      <c r="B13" s="11" t="s">
        <v>254</v>
      </c>
      <c r="C13" s="11">
        <v>103.7854</v>
      </c>
      <c r="D13" s="11" t="s">
        <v>288</v>
      </c>
      <c r="E13" s="11">
        <v>103.38849999999999</v>
      </c>
      <c r="F13" s="11">
        <v>0.54</v>
      </c>
      <c r="G13" s="11" t="s">
        <v>30</v>
      </c>
      <c r="H13" s="11">
        <v>0.01</v>
      </c>
      <c r="I13" s="11">
        <v>73.5</v>
      </c>
      <c r="J13" s="11" t="s">
        <v>46</v>
      </c>
      <c r="K13" s="11">
        <v>182</v>
      </c>
    </row>
    <row r="14" spans="1:11" x14ac:dyDescent="0.25">
      <c r="A14" s="11" t="s">
        <v>272</v>
      </c>
      <c r="B14" s="11" t="s">
        <v>259</v>
      </c>
      <c r="C14" s="11">
        <v>104.188</v>
      </c>
      <c r="D14" s="11" t="s">
        <v>254</v>
      </c>
      <c r="E14" s="11">
        <v>103.8154</v>
      </c>
      <c r="F14" s="11">
        <v>0.54</v>
      </c>
      <c r="G14" s="11" t="s">
        <v>30</v>
      </c>
      <c r="H14" s="11">
        <v>0.01</v>
      </c>
      <c r="I14" s="11">
        <v>69</v>
      </c>
      <c r="J14" s="11" t="s">
        <v>46</v>
      </c>
      <c r="K14" s="11">
        <v>182</v>
      </c>
    </row>
    <row r="15" spans="1:11" x14ac:dyDescent="0.25">
      <c r="A15" s="11" t="s">
        <v>284</v>
      </c>
      <c r="B15" s="11" t="s">
        <v>285</v>
      </c>
      <c r="C15" s="11">
        <v>104.6568</v>
      </c>
      <c r="D15" s="11" t="s">
        <v>286</v>
      </c>
      <c r="E15" s="11">
        <v>104.22750000000001</v>
      </c>
      <c r="F15" s="11">
        <v>0.54</v>
      </c>
      <c r="G15" s="11" t="s">
        <v>30</v>
      </c>
      <c r="H15" s="11">
        <v>0.01</v>
      </c>
      <c r="I15" s="11">
        <v>79.5</v>
      </c>
      <c r="J15" s="11" t="s">
        <v>46</v>
      </c>
      <c r="K15" s="11">
        <v>182</v>
      </c>
    </row>
    <row r="16" spans="1:11" x14ac:dyDescent="0.25">
      <c r="A16" s="11" t="s">
        <v>294</v>
      </c>
      <c r="B16" s="11" t="s">
        <v>295</v>
      </c>
      <c r="C16" s="11">
        <v>104.9068</v>
      </c>
      <c r="D16" s="11" t="s">
        <v>293</v>
      </c>
      <c r="E16" s="11">
        <v>103.9568</v>
      </c>
      <c r="F16" s="11">
        <v>1.2925</v>
      </c>
      <c r="G16" s="11" t="s">
        <v>30</v>
      </c>
      <c r="H16" s="11">
        <v>0.01</v>
      </c>
      <c r="I16" s="11">
        <v>73.5</v>
      </c>
      <c r="J16" s="11" t="s">
        <v>46</v>
      </c>
      <c r="K16" s="11">
        <v>182</v>
      </c>
    </row>
    <row r="17" spans="1:11" x14ac:dyDescent="0.25">
      <c r="A17" s="11" t="s">
        <v>289</v>
      </c>
      <c r="B17" s="11" t="s">
        <v>290</v>
      </c>
      <c r="C17" s="11">
        <v>103.9068</v>
      </c>
      <c r="D17" s="11" t="s">
        <v>291</v>
      </c>
      <c r="E17" s="11">
        <v>103.5</v>
      </c>
      <c r="F17" s="11">
        <v>0.54600000000000004</v>
      </c>
      <c r="G17" s="11" t="s">
        <v>30</v>
      </c>
      <c r="H17" s="11">
        <v>0.01</v>
      </c>
      <c r="I17" s="11">
        <v>74.5</v>
      </c>
      <c r="J17" s="11" t="s">
        <v>46</v>
      </c>
      <c r="K17" s="11">
        <v>182</v>
      </c>
    </row>
    <row r="18" spans="1:11" x14ac:dyDescent="0.25">
      <c r="A18" s="11" t="s">
        <v>246</v>
      </c>
      <c r="B18" s="11" t="s">
        <v>247</v>
      </c>
      <c r="C18" s="11">
        <v>103.3668</v>
      </c>
      <c r="D18" s="11" t="s">
        <v>248</v>
      </c>
      <c r="E18" s="11">
        <v>102.97</v>
      </c>
      <c r="F18" s="11">
        <v>0.53990000000000005</v>
      </c>
      <c r="G18" s="11" t="s">
        <v>30</v>
      </c>
      <c r="H18" s="11">
        <v>0.01</v>
      </c>
      <c r="I18" s="11">
        <v>73.5</v>
      </c>
      <c r="J18" s="11" t="s">
        <v>46</v>
      </c>
      <c r="K18" s="11">
        <v>182</v>
      </c>
    </row>
    <row r="19" spans="1:11" x14ac:dyDescent="0.25">
      <c r="A19" s="11" t="s">
        <v>249</v>
      </c>
      <c r="B19" s="11" t="s">
        <v>250</v>
      </c>
      <c r="C19" s="11">
        <v>103.6968</v>
      </c>
      <c r="D19" s="11" t="s">
        <v>251</v>
      </c>
      <c r="E19" s="11">
        <v>103.3</v>
      </c>
      <c r="F19" s="11">
        <v>0.54730000000000001</v>
      </c>
      <c r="G19" s="11" t="s">
        <v>30</v>
      </c>
      <c r="H19" s="11">
        <v>0.01</v>
      </c>
      <c r="I19" s="11">
        <v>72.5</v>
      </c>
      <c r="J19" s="11" t="s">
        <v>46</v>
      </c>
      <c r="K19" s="11">
        <v>182</v>
      </c>
    </row>
    <row r="20" spans="1:11" x14ac:dyDescent="0.25">
      <c r="A20" s="11" t="s">
        <v>252</v>
      </c>
      <c r="B20" s="11" t="s">
        <v>253</v>
      </c>
      <c r="C20" s="11">
        <v>104.3768</v>
      </c>
      <c r="D20" s="11" t="s">
        <v>254</v>
      </c>
      <c r="E20" s="11">
        <v>103.8154</v>
      </c>
      <c r="F20" s="11">
        <v>0.74360000000000004</v>
      </c>
      <c r="G20" s="11" t="s">
        <v>30</v>
      </c>
      <c r="H20" s="11">
        <v>0.01</v>
      </c>
      <c r="I20" s="11">
        <v>75.5</v>
      </c>
      <c r="J20" s="11" t="s">
        <v>46</v>
      </c>
      <c r="K20" s="11">
        <v>182</v>
      </c>
    </row>
    <row r="21" spans="1:11" x14ac:dyDescent="0.25">
      <c r="A21" s="11" t="s">
        <v>255</v>
      </c>
      <c r="B21" s="11" t="s">
        <v>256</v>
      </c>
      <c r="C21" s="11">
        <v>104.9768</v>
      </c>
      <c r="D21" s="11" t="s">
        <v>254</v>
      </c>
      <c r="E21" s="11">
        <v>104.23</v>
      </c>
      <c r="F21" s="11">
        <v>1.1146</v>
      </c>
      <c r="G21" s="11" t="s">
        <v>30</v>
      </c>
      <c r="H21" s="11">
        <v>0.01</v>
      </c>
      <c r="I21" s="11">
        <v>67</v>
      </c>
      <c r="J21" s="11" t="s">
        <v>46</v>
      </c>
      <c r="K21" s="11">
        <v>182</v>
      </c>
    </row>
    <row r="22" spans="1:11" x14ac:dyDescent="0.25">
      <c r="A22" s="11" t="s">
        <v>257</v>
      </c>
      <c r="B22" s="11" t="s">
        <v>258</v>
      </c>
      <c r="C22" s="11">
        <v>104.60680000000001</v>
      </c>
      <c r="D22" s="11" t="s">
        <v>259</v>
      </c>
      <c r="E22" s="11">
        <v>104.218</v>
      </c>
      <c r="F22" s="11">
        <v>0.54</v>
      </c>
      <c r="G22" s="11" t="s">
        <v>30</v>
      </c>
      <c r="H22" s="11">
        <v>0.01</v>
      </c>
      <c r="I22" s="11">
        <v>72</v>
      </c>
      <c r="J22" s="11" t="s">
        <v>46</v>
      </c>
      <c r="K22" s="11">
        <v>182</v>
      </c>
    </row>
    <row r="23" spans="1:11" x14ac:dyDescent="0.25">
      <c r="A23" s="11" t="s">
        <v>311</v>
      </c>
      <c r="B23" s="11" t="s">
        <v>312</v>
      </c>
      <c r="C23" s="11">
        <v>104.6268</v>
      </c>
      <c r="D23" s="11" t="s">
        <v>251</v>
      </c>
      <c r="E23" s="11">
        <v>103.55</v>
      </c>
      <c r="F23" s="11">
        <v>1.4650000000000001</v>
      </c>
      <c r="G23" s="11" t="s">
        <v>30</v>
      </c>
      <c r="H23" s="11">
        <v>0.01</v>
      </c>
      <c r="I23" s="11">
        <v>73.5</v>
      </c>
      <c r="J23" s="11" t="s">
        <v>46</v>
      </c>
      <c r="K23" s="11">
        <v>182</v>
      </c>
    </row>
    <row r="24" spans="1:11" x14ac:dyDescent="0.25">
      <c r="A24" s="11" t="s">
        <v>571</v>
      </c>
      <c r="B24" s="11" t="s">
        <v>572</v>
      </c>
      <c r="C24" s="11">
        <v>101.3068</v>
      </c>
      <c r="D24" s="11" t="s">
        <v>573</v>
      </c>
      <c r="E24" s="11">
        <v>100.87</v>
      </c>
      <c r="F24" s="11">
        <v>0.54600000000000004</v>
      </c>
      <c r="G24" s="11" t="s">
        <v>30</v>
      </c>
      <c r="H24" s="11">
        <v>0.01</v>
      </c>
      <c r="I24" s="11">
        <v>80</v>
      </c>
      <c r="J24" s="11" t="s">
        <v>46</v>
      </c>
      <c r="K24" s="11">
        <v>182</v>
      </c>
    </row>
    <row r="25" spans="1:11" x14ac:dyDescent="0.25">
      <c r="A25" s="11" t="s">
        <v>308</v>
      </c>
      <c r="B25" s="11" t="s">
        <v>309</v>
      </c>
      <c r="C25" s="11">
        <v>104.3768</v>
      </c>
      <c r="D25" s="11" t="s">
        <v>310</v>
      </c>
      <c r="E25" s="11">
        <v>103.9799</v>
      </c>
      <c r="F25" s="11">
        <v>0.54</v>
      </c>
      <c r="G25" s="11" t="s">
        <v>30</v>
      </c>
      <c r="H25" s="11">
        <v>0.01</v>
      </c>
      <c r="I25" s="11">
        <v>73.5</v>
      </c>
      <c r="J25" s="11" t="s">
        <v>46</v>
      </c>
      <c r="K25" s="11">
        <v>182</v>
      </c>
    </row>
    <row r="26" spans="1:11" x14ac:dyDescent="0.25">
      <c r="A26" s="11" t="s">
        <v>317</v>
      </c>
      <c r="B26" s="11" t="s">
        <v>318</v>
      </c>
      <c r="C26" s="11">
        <v>104.0368</v>
      </c>
      <c r="D26" s="11" t="s">
        <v>300</v>
      </c>
      <c r="E26" s="11">
        <v>103.756</v>
      </c>
      <c r="F26" s="11">
        <v>0.54</v>
      </c>
      <c r="G26" s="11" t="s">
        <v>30</v>
      </c>
      <c r="H26" s="11">
        <v>0.01</v>
      </c>
      <c r="I26" s="11">
        <v>52</v>
      </c>
      <c r="J26" s="11" t="s">
        <v>46</v>
      </c>
      <c r="K26" s="11">
        <v>182</v>
      </c>
    </row>
    <row r="27" spans="1:11" x14ac:dyDescent="0.25">
      <c r="A27" s="11" t="s">
        <v>313</v>
      </c>
      <c r="B27" s="11" t="s">
        <v>314</v>
      </c>
      <c r="C27" s="11">
        <v>103.97459000000001</v>
      </c>
      <c r="D27" s="11" t="s">
        <v>297</v>
      </c>
      <c r="E27" s="11">
        <v>103.55159999999999</v>
      </c>
      <c r="F27" s="11">
        <v>0.52549999999999997</v>
      </c>
      <c r="G27" s="11" t="s">
        <v>30</v>
      </c>
      <c r="H27" s="11">
        <v>0.01</v>
      </c>
      <c r="I27" s="11">
        <v>80.5</v>
      </c>
      <c r="J27" s="11" t="s">
        <v>46</v>
      </c>
      <c r="K27" s="11">
        <v>182</v>
      </c>
    </row>
    <row r="28" spans="1:11" x14ac:dyDescent="0.25">
      <c r="A28" s="11" t="s">
        <v>567</v>
      </c>
      <c r="B28" s="11" t="s">
        <v>568</v>
      </c>
      <c r="C28" s="11">
        <v>101.4868</v>
      </c>
      <c r="D28" s="11" t="s">
        <v>565</v>
      </c>
      <c r="E28" s="11">
        <v>100.86579999999999</v>
      </c>
      <c r="F28" s="11">
        <v>0.54</v>
      </c>
      <c r="G28" s="11" t="s">
        <v>30</v>
      </c>
      <c r="H28" s="11">
        <v>0.01</v>
      </c>
      <c r="I28" s="11">
        <v>115</v>
      </c>
      <c r="J28" s="11" t="s">
        <v>46</v>
      </c>
      <c r="K28" s="11">
        <v>182</v>
      </c>
    </row>
    <row r="29" spans="1:11" x14ac:dyDescent="0.25">
      <c r="A29" s="11" t="s">
        <v>583</v>
      </c>
      <c r="B29" s="11" t="s">
        <v>584</v>
      </c>
      <c r="C29" s="11">
        <v>101.1948</v>
      </c>
      <c r="D29" s="11" t="s">
        <v>576</v>
      </c>
      <c r="E29" s="11">
        <v>100.63</v>
      </c>
      <c r="F29" s="11">
        <v>0.54569999999999996</v>
      </c>
      <c r="G29" s="11" t="s">
        <v>30</v>
      </c>
      <c r="H29" s="11">
        <v>0.01</v>
      </c>
      <c r="I29" s="11">
        <v>103.5</v>
      </c>
      <c r="J29" s="11" t="s">
        <v>46</v>
      </c>
      <c r="K29" s="11">
        <v>182</v>
      </c>
    </row>
    <row r="30" spans="1:11" x14ac:dyDescent="0.25">
      <c r="A30" s="11" t="s">
        <v>564</v>
      </c>
      <c r="B30" s="11" t="s">
        <v>565</v>
      </c>
      <c r="C30" s="11">
        <v>100.83580000000001</v>
      </c>
      <c r="D30" s="11" t="s">
        <v>566</v>
      </c>
      <c r="E30" s="11">
        <v>100.5604</v>
      </c>
      <c r="F30" s="11">
        <v>0.54</v>
      </c>
      <c r="G30" s="11" t="s">
        <v>30</v>
      </c>
      <c r="H30" s="11">
        <v>0.01</v>
      </c>
      <c r="I30" s="11">
        <v>51</v>
      </c>
      <c r="J30" s="11" t="s">
        <v>46</v>
      </c>
      <c r="K30" s="11">
        <v>182</v>
      </c>
    </row>
    <row r="31" spans="1:11" x14ac:dyDescent="0.25">
      <c r="A31" s="11" t="s">
        <v>574</v>
      </c>
      <c r="B31" s="11" t="s">
        <v>575</v>
      </c>
      <c r="C31" s="11">
        <v>101.5968</v>
      </c>
      <c r="D31" s="11" t="s">
        <v>576</v>
      </c>
      <c r="E31" s="11">
        <v>101.36</v>
      </c>
      <c r="F31" s="11">
        <v>0.53820000000000001</v>
      </c>
      <c r="G31" s="11" t="s">
        <v>30</v>
      </c>
      <c r="H31" s="11">
        <v>0.01</v>
      </c>
      <c r="I31" s="11">
        <v>44</v>
      </c>
      <c r="J31" s="11" t="s">
        <v>46</v>
      </c>
      <c r="K31" s="11">
        <v>182</v>
      </c>
    </row>
    <row r="32" spans="1:11" x14ac:dyDescent="0.25">
      <c r="A32" s="11" t="s">
        <v>569</v>
      </c>
      <c r="B32" s="11" t="s">
        <v>566</v>
      </c>
      <c r="C32" s="11">
        <v>100.5304</v>
      </c>
      <c r="D32" s="11" t="s">
        <v>570</v>
      </c>
      <c r="E32" s="11">
        <v>100.4953</v>
      </c>
      <c r="F32" s="11">
        <v>0.54</v>
      </c>
      <c r="G32" s="11" t="s">
        <v>30</v>
      </c>
      <c r="H32" s="11">
        <v>0.01</v>
      </c>
      <c r="I32" s="11">
        <v>6.5</v>
      </c>
      <c r="J32" s="11" t="s">
        <v>46</v>
      </c>
      <c r="K32" s="11">
        <v>182</v>
      </c>
    </row>
    <row r="33" spans="1:11" x14ac:dyDescent="0.25">
      <c r="A33" s="11" t="s">
        <v>315</v>
      </c>
      <c r="B33" s="11" t="s">
        <v>316</v>
      </c>
      <c r="C33" s="11">
        <v>104.2949</v>
      </c>
      <c r="D33" s="11" t="s">
        <v>300</v>
      </c>
      <c r="E33" s="11">
        <v>103.9007</v>
      </c>
      <c r="F33" s="11">
        <v>0.54</v>
      </c>
      <c r="G33" s="11" t="s">
        <v>30</v>
      </c>
      <c r="H33" s="11">
        <v>0.01</v>
      </c>
      <c r="I33" s="11">
        <v>73</v>
      </c>
      <c r="J33" s="11" t="s">
        <v>46</v>
      </c>
      <c r="K33" s="11">
        <v>182</v>
      </c>
    </row>
    <row r="34" spans="1:11" x14ac:dyDescent="0.25">
      <c r="A34" s="11" t="s">
        <v>335</v>
      </c>
      <c r="B34" s="11" t="s">
        <v>336</v>
      </c>
      <c r="C34" s="11">
        <v>104.9068</v>
      </c>
      <c r="D34" s="11" t="s">
        <v>332</v>
      </c>
      <c r="E34" s="11">
        <v>104.51</v>
      </c>
      <c r="F34" s="11">
        <v>0.54359999999999997</v>
      </c>
      <c r="G34" s="11" t="s">
        <v>30</v>
      </c>
      <c r="H34" s="11">
        <v>0.01</v>
      </c>
      <c r="I34" s="11">
        <v>73</v>
      </c>
      <c r="J34" s="11" t="s">
        <v>46</v>
      </c>
      <c r="K34" s="11">
        <v>182</v>
      </c>
    </row>
    <row r="35" spans="1:11" x14ac:dyDescent="0.25">
      <c r="A35" s="11" t="s">
        <v>319</v>
      </c>
      <c r="B35" s="11" t="s">
        <v>320</v>
      </c>
      <c r="C35" s="11">
        <v>104.0368</v>
      </c>
      <c r="D35" s="11" t="s">
        <v>305</v>
      </c>
      <c r="E35" s="11">
        <v>103.5368</v>
      </c>
      <c r="F35" s="11">
        <v>0.67110000000000003</v>
      </c>
      <c r="G35" s="11" t="s">
        <v>30</v>
      </c>
      <c r="H35" s="11">
        <v>0.01</v>
      </c>
      <c r="I35" s="11">
        <v>74.5</v>
      </c>
      <c r="J35" s="11" t="s">
        <v>46</v>
      </c>
      <c r="K35" s="11">
        <v>182</v>
      </c>
    </row>
    <row r="36" spans="1:11" x14ac:dyDescent="0.25">
      <c r="A36" s="11" t="s">
        <v>333</v>
      </c>
      <c r="B36" s="11" t="s">
        <v>334</v>
      </c>
      <c r="C36" s="11">
        <v>104.5868</v>
      </c>
      <c r="D36" s="11" t="s">
        <v>305</v>
      </c>
      <c r="E36" s="11">
        <v>103.84</v>
      </c>
      <c r="F36" s="11">
        <v>1.0024</v>
      </c>
      <c r="G36" s="11" t="s">
        <v>30</v>
      </c>
      <c r="H36" s="11">
        <v>0.01</v>
      </c>
      <c r="I36" s="11">
        <v>74.5</v>
      </c>
      <c r="J36" s="11" t="s">
        <v>46</v>
      </c>
      <c r="K36" s="11">
        <v>182</v>
      </c>
    </row>
    <row r="37" spans="1:11" x14ac:dyDescent="0.25">
      <c r="A37" s="11" t="s">
        <v>339</v>
      </c>
      <c r="B37" s="11" t="s">
        <v>340</v>
      </c>
      <c r="C37" s="11">
        <v>104.3368</v>
      </c>
      <c r="D37" s="11" t="s">
        <v>307</v>
      </c>
      <c r="E37" s="11">
        <v>103.77</v>
      </c>
      <c r="F37" s="11">
        <v>0.78720000000000001</v>
      </c>
      <c r="G37" s="11" t="s">
        <v>30</v>
      </c>
      <c r="H37" s="11">
        <v>0.01</v>
      </c>
      <c r="I37" s="11">
        <v>72</v>
      </c>
      <c r="J37" s="11" t="s">
        <v>46</v>
      </c>
      <c r="K37" s="11">
        <v>182</v>
      </c>
    </row>
    <row r="38" spans="1:11" x14ac:dyDescent="0.25">
      <c r="A38" s="11" t="s">
        <v>337</v>
      </c>
      <c r="B38" s="11" t="s">
        <v>305</v>
      </c>
      <c r="C38" s="11">
        <v>103.5068</v>
      </c>
      <c r="D38" s="11" t="s">
        <v>325</v>
      </c>
      <c r="E38" s="11">
        <v>103.11</v>
      </c>
      <c r="F38" s="11">
        <v>0.54359999999999997</v>
      </c>
      <c r="G38" s="11" t="s">
        <v>30</v>
      </c>
      <c r="H38" s="11">
        <v>0.01</v>
      </c>
      <c r="I38" s="11">
        <v>73</v>
      </c>
      <c r="J38" s="11" t="s">
        <v>46</v>
      </c>
      <c r="K38" s="11">
        <v>182</v>
      </c>
    </row>
    <row r="39" spans="1:11" x14ac:dyDescent="0.25">
      <c r="A39" s="11" t="s">
        <v>296</v>
      </c>
      <c r="B39" s="11" t="s">
        <v>297</v>
      </c>
      <c r="C39" s="11">
        <v>103.55159999999999</v>
      </c>
      <c r="D39" s="11" t="s">
        <v>298</v>
      </c>
      <c r="E39" s="11">
        <v>103.17319999999999</v>
      </c>
      <c r="F39" s="11">
        <v>0.52559999999999996</v>
      </c>
      <c r="G39" s="11" t="s">
        <v>30</v>
      </c>
      <c r="H39" s="11">
        <v>0.01</v>
      </c>
      <c r="I39" s="11">
        <v>72</v>
      </c>
      <c r="J39" s="11" t="s">
        <v>46</v>
      </c>
      <c r="K39" s="11">
        <v>182</v>
      </c>
    </row>
    <row r="40" spans="1:11" x14ac:dyDescent="0.25">
      <c r="A40" s="11" t="s">
        <v>299</v>
      </c>
      <c r="B40" s="11" t="s">
        <v>300</v>
      </c>
      <c r="C40" s="11">
        <v>103.726</v>
      </c>
      <c r="D40" s="11" t="s">
        <v>301</v>
      </c>
      <c r="E40" s="11">
        <v>103.2</v>
      </c>
      <c r="F40" s="11">
        <v>0.74609999999999999</v>
      </c>
      <c r="G40" s="11" t="s">
        <v>30</v>
      </c>
      <c r="H40" s="11">
        <v>0.01</v>
      </c>
      <c r="I40" s="11">
        <v>70.5</v>
      </c>
      <c r="J40" s="11" t="s">
        <v>46</v>
      </c>
      <c r="K40" s="11">
        <v>182</v>
      </c>
    </row>
    <row r="41" spans="1:11" x14ac:dyDescent="0.25">
      <c r="A41" s="11" t="s">
        <v>302</v>
      </c>
      <c r="B41" s="11" t="s">
        <v>298</v>
      </c>
      <c r="C41" s="11">
        <v>103.17319999999999</v>
      </c>
      <c r="D41" s="11" t="s">
        <v>301</v>
      </c>
      <c r="E41" s="11">
        <v>102.997</v>
      </c>
      <c r="F41" s="11">
        <v>0.52600000000000002</v>
      </c>
      <c r="G41" s="11" t="s">
        <v>30</v>
      </c>
      <c r="H41" s="11">
        <v>0.01</v>
      </c>
      <c r="I41" s="11">
        <v>33.5</v>
      </c>
      <c r="J41" s="11" t="s">
        <v>46</v>
      </c>
      <c r="K41" s="11">
        <v>182</v>
      </c>
    </row>
    <row r="42" spans="1:11" x14ac:dyDescent="0.25">
      <c r="A42" s="11" t="s">
        <v>303</v>
      </c>
      <c r="B42" s="11" t="s">
        <v>304</v>
      </c>
      <c r="C42" s="11">
        <v>104.3518</v>
      </c>
      <c r="D42" s="11" t="s">
        <v>305</v>
      </c>
      <c r="E42" s="11">
        <v>103.84</v>
      </c>
      <c r="F42" s="11">
        <v>0.69630000000000003</v>
      </c>
      <c r="G42" s="11" t="s">
        <v>30</v>
      </c>
      <c r="H42" s="11">
        <v>0.01</v>
      </c>
      <c r="I42" s="11">
        <v>73.5</v>
      </c>
      <c r="J42" s="11" t="s">
        <v>46</v>
      </c>
      <c r="K42" s="11">
        <v>182</v>
      </c>
    </row>
    <row r="43" spans="1:11" x14ac:dyDescent="0.25">
      <c r="A43" s="11" t="s">
        <v>306</v>
      </c>
      <c r="B43" s="11" t="s">
        <v>301</v>
      </c>
      <c r="C43" s="11">
        <v>102.997</v>
      </c>
      <c r="D43" s="11" t="s">
        <v>307</v>
      </c>
      <c r="E43" s="11">
        <v>102.62869999999999</v>
      </c>
      <c r="F43" s="11">
        <v>0.49769999999999998</v>
      </c>
      <c r="G43" s="11" t="s">
        <v>30</v>
      </c>
      <c r="H43" s="11">
        <v>0.01</v>
      </c>
      <c r="I43" s="11">
        <v>74</v>
      </c>
      <c r="J43" s="11" t="s">
        <v>46</v>
      </c>
      <c r="K43" s="11">
        <v>182</v>
      </c>
    </row>
    <row r="44" spans="1:11" x14ac:dyDescent="0.25">
      <c r="A44" s="11" t="s">
        <v>415</v>
      </c>
      <c r="B44" s="11" t="s">
        <v>414</v>
      </c>
      <c r="C44" s="11">
        <v>102.8968</v>
      </c>
      <c r="D44" s="11" t="s">
        <v>358</v>
      </c>
      <c r="E44" s="11">
        <v>102.6268</v>
      </c>
      <c r="F44" s="11">
        <v>0.67500000000000004</v>
      </c>
      <c r="G44" s="11" t="s">
        <v>30</v>
      </c>
      <c r="H44" s="11">
        <v>0.01</v>
      </c>
      <c r="I44" s="11">
        <v>40</v>
      </c>
      <c r="J44" s="11" t="s">
        <v>46</v>
      </c>
      <c r="K44" s="11">
        <v>182</v>
      </c>
    </row>
    <row r="45" spans="1:11" x14ac:dyDescent="0.25">
      <c r="A45" s="11" t="s">
        <v>416</v>
      </c>
      <c r="B45" s="11" t="s">
        <v>417</v>
      </c>
      <c r="C45" s="11">
        <v>102.9768</v>
      </c>
      <c r="D45" s="11" t="s">
        <v>355</v>
      </c>
      <c r="E45" s="11">
        <v>102.39</v>
      </c>
      <c r="F45" s="11">
        <v>0.60809999999999997</v>
      </c>
      <c r="G45" s="11" t="s">
        <v>30</v>
      </c>
      <c r="H45" s="11">
        <v>0.01</v>
      </c>
      <c r="I45" s="11">
        <v>96.5</v>
      </c>
      <c r="J45" s="11" t="s">
        <v>46</v>
      </c>
      <c r="K45" s="11">
        <v>182</v>
      </c>
    </row>
    <row r="46" spans="1:11" x14ac:dyDescent="0.25">
      <c r="A46" s="11" t="s">
        <v>357</v>
      </c>
      <c r="B46" s="11" t="s">
        <v>358</v>
      </c>
      <c r="C46" s="11">
        <v>102.5968</v>
      </c>
      <c r="D46" s="11" t="s">
        <v>355</v>
      </c>
      <c r="E46" s="11">
        <v>102.39</v>
      </c>
      <c r="F46" s="11">
        <v>0.54420000000000002</v>
      </c>
      <c r="G46" s="11" t="s">
        <v>30</v>
      </c>
      <c r="H46" s="11">
        <v>0.01</v>
      </c>
      <c r="I46" s="11">
        <v>38</v>
      </c>
      <c r="J46" s="11" t="s">
        <v>46</v>
      </c>
      <c r="K46" s="11">
        <v>182</v>
      </c>
    </row>
    <row r="47" spans="1:11" x14ac:dyDescent="0.25">
      <c r="A47" s="11" t="s">
        <v>359</v>
      </c>
      <c r="B47" s="11" t="s">
        <v>360</v>
      </c>
      <c r="C47" s="11">
        <v>102.8368</v>
      </c>
      <c r="D47" s="11" t="s">
        <v>356</v>
      </c>
      <c r="E47" s="11">
        <v>102.3</v>
      </c>
      <c r="F47" s="11">
        <v>0.54779999999999995</v>
      </c>
      <c r="G47" s="11" t="s">
        <v>30</v>
      </c>
      <c r="H47" s="11">
        <v>0.01</v>
      </c>
      <c r="I47" s="11">
        <v>98</v>
      </c>
      <c r="J47" s="11" t="s">
        <v>46</v>
      </c>
      <c r="K47" s="11">
        <v>182</v>
      </c>
    </row>
    <row r="48" spans="1:11" x14ac:dyDescent="0.25">
      <c r="A48" s="11" t="s">
        <v>354</v>
      </c>
      <c r="B48" s="11" t="s">
        <v>355</v>
      </c>
      <c r="C48" s="11">
        <v>102.36</v>
      </c>
      <c r="D48" s="11" t="s">
        <v>356</v>
      </c>
      <c r="E48" s="11">
        <v>102.1386</v>
      </c>
      <c r="F48" s="11">
        <v>0.54</v>
      </c>
      <c r="G48" s="11" t="s">
        <v>30</v>
      </c>
      <c r="H48" s="11">
        <v>0.01</v>
      </c>
      <c r="I48" s="11">
        <v>41</v>
      </c>
      <c r="J48" s="11" t="s">
        <v>46</v>
      </c>
      <c r="K48" s="11">
        <v>182</v>
      </c>
    </row>
    <row r="49" spans="1:11" x14ac:dyDescent="0.25">
      <c r="A49" s="11" t="s">
        <v>423</v>
      </c>
      <c r="B49" s="11" t="s">
        <v>402</v>
      </c>
      <c r="C49" s="11">
        <v>101.6671</v>
      </c>
      <c r="D49" s="11" t="s">
        <v>410</v>
      </c>
      <c r="E49" s="11">
        <v>101.2702</v>
      </c>
      <c r="F49" s="11">
        <v>0.54</v>
      </c>
      <c r="G49" s="11" t="s">
        <v>30</v>
      </c>
      <c r="H49" s="11">
        <v>0.01</v>
      </c>
      <c r="I49" s="11">
        <v>73.5</v>
      </c>
      <c r="J49" s="11" t="s">
        <v>46</v>
      </c>
      <c r="K49" s="11">
        <v>182</v>
      </c>
    </row>
    <row r="50" spans="1:11" x14ac:dyDescent="0.25">
      <c r="A50" s="11" t="s">
        <v>424</v>
      </c>
      <c r="B50" s="11" t="s">
        <v>419</v>
      </c>
      <c r="C50" s="11">
        <v>102.09399999999999</v>
      </c>
      <c r="D50" s="11" t="s">
        <v>402</v>
      </c>
      <c r="E50" s="11">
        <v>101.69710000000001</v>
      </c>
      <c r="F50" s="11">
        <v>0.54</v>
      </c>
      <c r="G50" s="11" t="s">
        <v>30</v>
      </c>
      <c r="H50" s="11">
        <v>0.01</v>
      </c>
      <c r="I50" s="11">
        <v>73.5</v>
      </c>
      <c r="J50" s="11" t="s">
        <v>46</v>
      </c>
      <c r="K50" s="11">
        <v>182</v>
      </c>
    </row>
    <row r="51" spans="1:11" x14ac:dyDescent="0.25">
      <c r="A51" s="11" t="s">
        <v>409</v>
      </c>
      <c r="B51" s="11" t="s">
        <v>410</v>
      </c>
      <c r="C51" s="11">
        <v>101.2402</v>
      </c>
      <c r="D51" s="11" t="s">
        <v>411</v>
      </c>
      <c r="E51" s="11">
        <v>100.85</v>
      </c>
      <c r="F51" s="11">
        <v>0.54959999999999998</v>
      </c>
      <c r="G51" s="11" t="s">
        <v>30</v>
      </c>
      <c r="H51" s="11">
        <v>0.01</v>
      </c>
      <c r="I51" s="11">
        <v>71</v>
      </c>
      <c r="J51" s="11" t="s">
        <v>46</v>
      </c>
      <c r="K51" s="11">
        <v>182</v>
      </c>
    </row>
    <row r="52" spans="1:11" x14ac:dyDescent="0.25">
      <c r="A52" s="11" t="s">
        <v>412</v>
      </c>
      <c r="B52" s="11" t="s">
        <v>413</v>
      </c>
      <c r="C52" s="11">
        <v>103.49679999999999</v>
      </c>
      <c r="D52" s="11" t="s">
        <v>414</v>
      </c>
      <c r="E52" s="11">
        <v>102.9268</v>
      </c>
      <c r="F52" s="11">
        <v>0.59370000000000001</v>
      </c>
      <c r="G52" s="11" t="s">
        <v>30</v>
      </c>
      <c r="H52" s="11">
        <v>0.01</v>
      </c>
      <c r="I52" s="11">
        <v>96</v>
      </c>
      <c r="J52" s="11" t="s">
        <v>46</v>
      </c>
      <c r="K52" s="11">
        <v>182</v>
      </c>
    </row>
    <row r="53" spans="1:11" x14ac:dyDescent="0.25">
      <c r="A53" s="11" t="s">
        <v>407</v>
      </c>
      <c r="B53" s="11" t="s">
        <v>408</v>
      </c>
      <c r="C53" s="11">
        <v>103.3468</v>
      </c>
      <c r="D53" s="11" t="s">
        <v>358</v>
      </c>
      <c r="E53" s="11">
        <v>102.81</v>
      </c>
      <c r="F53" s="11">
        <v>0.54779999999999995</v>
      </c>
      <c r="G53" s="11" t="s">
        <v>30</v>
      </c>
      <c r="H53" s="11">
        <v>0.01</v>
      </c>
      <c r="I53" s="11">
        <v>98</v>
      </c>
      <c r="J53" s="11" t="s">
        <v>46</v>
      </c>
      <c r="K53" s="11">
        <v>182</v>
      </c>
    </row>
    <row r="54" spans="1:11" x14ac:dyDescent="0.25">
      <c r="A54" s="11" t="s">
        <v>362</v>
      </c>
      <c r="B54" s="11" t="s">
        <v>363</v>
      </c>
      <c r="C54" s="11">
        <v>102.7868</v>
      </c>
      <c r="D54" s="11" t="s">
        <v>346</v>
      </c>
      <c r="E54" s="11">
        <v>102.26</v>
      </c>
      <c r="F54" s="11">
        <v>0.54310000000000003</v>
      </c>
      <c r="G54" s="11" t="s">
        <v>30</v>
      </c>
      <c r="H54" s="11">
        <v>0.01</v>
      </c>
      <c r="I54" s="11">
        <v>97</v>
      </c>
      <c r="J54" s="11" t="s">
        <v>46</v>
      </c>
      <c r="K54" s="11">
        <v>182</v>
      </c>
    </row>
    <row r="55" spans="1:11" x14ac:dyDescent="0.25">
      <c r="A55" s="11" t="s">
        <v>364</v>
      </c>
      <c r="B55" s="11" t="s">
        <v>365</v>
      </c>
      <c r="C55" s="11">
        <v>102.4768</v>
      </c>
      <c r="D55" s="11" t="s">
        <v>131</v>
      </c>
      <c r="E55" s="11">
        <v>102.11</v>
      </c>
      <c r="F55" s="11">
        <v>0.53939999999999999</v>
      </c>
      <c r="G55" s="11" t="s">
        <v>30</v>
      </c>
      <c r="H55" s="11">
        <v>0.01</v>
      </c>
      <c r="I55" s="11">
        <v>68</v>
      </c>
      <c r="J55" s="11" t="s">
        <v>46</v>
      </c>
      <c r="K55" s="11">
        <v>182</v>
      </c>
    </row>
    <row r="56" spans="1:11" x14ac:dyDescent="0.25">
      <c r="A56" s="11" t="s">
        <v>349</v>
      </c>
      <c r="B56" s="11" t="s">
        <v>350</v>
      </c>
      <c r="C56" s="11">
        <v>103.4053</v>
      </c>
      <c r="D56" s="11" t="s">
        <v>351</v>
      </c>
      <c r="E56" s="11">
        <v>103.0468</v>
      </c>
      <c r="F56" s="11">
        <v>0.88519999999999999</v>
      </c>
      <c r="G56" s="11" t="s">
        <v>30</v>
      </c>
      <c r="H56" s="11">
        <v>0.01</v>
      </c>
      <c r="I56" s="11">
        <v>40.5</v>
      </c>
      <c r="J56" s="11" t="s">
        <v>46</v>
      </c>
      <c r="K56" s="11">
        <v>182</v>
      </c>
    </row>
    <row r="57" spans="1:11" x14ac:dyDescent="0.25">
      <c r="A57" s="11" t="s">
        <v>378</v>
      </c>
      <c r="B57" s="11" t="s">
        <v>351</v>
      </c>
      <c r="C57" s="11">
        <v>103.0168</v>
      </c>
      <c r="D57" s="11" t="s">
        <v>377</v>
      </c>
      <c r="E57" s="11">
        <v>102.6768</v>
      </c>
      <c r="F57" s="11">
        <v>0.85</v>
      </c>
      <c r="G57" s="11" t="s">
        <v>30</v>
      </c>
      <c r="H57" s="11">
        <v>0.01</v>
      </c>
      <c r="I57" s="11">
        <v>40</v>
      </c>
      <c r="J57" s="11" t="s">
        <v>46</v>
      </c>
      <c r="K57" s="11">
        <v>182</v>
      </c>
    </row>
    <row r="58" spans="1:11" x14ac:dyDescent="0.25">
      <c r="A58" s="11" t="s">
        <v>379</v>
      </c>
      <c r="B58" s="11" t="s">
        <v>380</v>
      </c>
      <c r="C58" s="11">
        <v>101.82680000000001</v>
      </c>
      <c r="D58" s="11" t="s">
        <v>381</v>
      </c>
      <c r="E58" s="11">
        <v>101.249</v>
      </c>
      <c r="F58" s="11">
        <v>0.54</v>
      </c>
      <c r="G58" s="11" t="s">
        <v>30</v>
      </c>
      <c r="H58" s="11">
        <v>0.01</v>
      </c>
      <c r="I58" s="11">
        <v>107</v>
      </c>
      <c r="J58" s="11" t="s">
        <v>46</v>
      </c>
      <c r="K58" s="11">
        <v>182</v>
      </c>
    </row>
    <row r="59" spans="1:11" x14ac:dyDescent="0.25">
      <c r="A59" s="11" t="s">
        <v>376</v>
      </c>
      <c r="B59" s="11" t="s">
        <v>377</v>
      </c>
      <c r="C59" s="11">
        <v>102.6468</v>
      </c>
      <c r="D59" s="11" t="s">
        <v>102</v>
      </c>
      <c r="E59" s="11">
        <v>102.4281</v>
      </c>
      <c r="F59" s="11">
        <v>0.54</v>
      </c>
      <c r="G59" s="11" t="s">
        <v>30</v>
      </c>
      <c r="H59" s="11">
        <v>0.01</v>
      </c>
      <c r="I59" s="11">
        <v>40.5</v>
      </c>
      <c r="J59" s="11" t="s">
        <v>46</v>
      </c>
      <c r="K59" s="11">
        <v>182</v>
      </c>
    </row>
    <row r="60" spans="1:11" x14ac:dyDescent="0.25">
      <c r="A60" s="11" t="s">
        <v>345</v>
      </c>
      <c r="B60" s="11" t="s">
        <v>346</v>
      </c>
      <c r="C60" s="11">
        <v>101.87347</v>
      </c>
      <c r="D60" s="11" t="s">
        <v>344</v>
      </c>
      <c r="E60" s="11">
        <v>101.70305</v>
      </c>
      <c r="F60" s="11">
        <v>0.42080000000000001</v>
      </c>
      <c r="G60" s="11" t="s">
        <v>30</v>
      </c>
      <c r="H60" s="11">
        <v>0.01</v>
      </c>
      <c r="I60" s="11">
        <v>40.5</v>
      </c>
      <c r="J60" s="11" t="s">
        <v>46</v>
      </c>
      <c r="K60" s="11">
        <v>182</v>
      </c>
    </row>
    <row r="61" spans="1:11" x14ac:dyDescent="0.25">
      <c r="A61" s="11" t="s">
        <v>361</v>
      </c>
      <c r="B61" s="11" t="s">
        <v>356</v>
      </c>
      <c r="C61" s="11">
        <v>102.1086</v>
      </c>
      <c r="D61" s="11" t="s">
        <v>346</v>
      </c>
      <c r="E61" s="11">
        <v>101.90347</v>
      </c>
      <c r="F61" s="11">
        <v>0.50649999999999995</v>
      </c>
      <c r="G61" s="11" t="s">
        <v>30</v>
      </c>
      <c r="H61" s="11">
        <v>0.01</v>
      </c>
      <c r="I61" s="11">
        <v>40.5</v>
      </c>
      <c r="J61" s="11" t="s">
        <v>46</v>
      </c>
      <c r="K61" s="11">
        <v>182</v>
      </c>
    </row>
    <row r="62" spans="1:11" x14ac:dyDescent="0.25">
      <c r="A62" s="11" t="s">
        <v>343</v>
      </c>
      <c r="B62" s="11" t="s">
        <v>344</v>
      </c>
      <c r="C62" s="11">
        <v>101.67305</v>
      </c>
      <c r="D62" s="11" t="s">
        <v>87</v>
      </c>
      <c r="E62" s="11">
        <v>101.271</v>
      </c>
      <c r="F62" s="11">
        <v>0.4103</v>
      </c>
      <c r="G62" s="11" t="s">
        <v>30</v>
      </c>
      <c r="H62" s="11">
        <v>0.01</v>
      </c>
      <c r="I62" s="11">
        <v>98</v>
      </c>
      <c r="J62" s="11" t="s">
        <v>46</v>
      </c>
      <c r="K62" s="11">
        <v>182</v>
      </c>
    </row>
    <row r="63" spans="1:11" x14ac:dyDescent="0.25">
      <c r="A63" s="11" t="s">
        <v>352</v>
      </c>
      <c r="B63" s="11" t="s">
        <v>353</v>
      </c>
      <c r="C63" s="11">
        <v>103.5568</v>
      </c>
      <c r="D63" s="11" t="s">
        <v>350</v>
      </c>
      <c r="E63" s="11">
        <v>103.4353</v>
      </c>
      <c r="F63" s="11">
        <v>0.52829999999999999</v>
      </c>
      <c r="G63" s="11" t="s">
        <v>30</v>
      </c>
      <c r="H63" s="11">
        <v>0.01</v>
      </c>
      <c r="I63" s="11">
        <v>23</v>
      </c>
      <c r="J63" s="11" t="s">
        <v>46</v>
      </c>
      <c r="K63" s="11">
        <v>182</v>
      </c>
    </row>
    <row r="64" spans="1:11" x14ac:dyDescent="0.25">
      <c r="A64" s="11" t="s">
        <v>347</v>
      </c>
      <c r="B64" s="11" t="s">
        <v>348</v>
      </c>
      <c r="C64" s="11">
        <v>102.68680000000001</v>
      </c>
      <c r="D64" s="11" t="s">
        <v>131</v>
      </c>
      <c r="E64" s="11">
        <v>102.042</v>
      </c>
      <c r="F64" s="11">
        <v>0.5373</v>
      </c>
      <c r="G64" s="11" t="s">
        <v>30</v>
      </c>
      <c r="H64" s="11">
        <v>0.01</v>
      </c>
      <c r="I64" s="11">
        <v>120</v>
      </c>
      <c r="J64" s="11" t="s">
        <v>46</v>
      </c>
      <c r="K64" s="11">
        <v>182</v>
      </c>
    </row>
    <row r="65" spans="1:11" x14ac:dyDescent="0.25">
      <c r="A65" s="11" t="s">
        <v>341</v>
      </c>
      <c r="B65" s="11" t="s">
        <v>281</v>
      </c>
      <c r="C65" s="11">
        <v>102.6806</v>
      </c>
      <c r="D65" s="11" t="s">
        <v>342</v>
      </c>
      <c r="E65" s="11">
        <v>102.3809</v>
      </c>
      <c r="F65" s="11">
        <v>0.54</v>
      </c>
      <c r="G65" s="11" t="s">
        <v>30</v>
      </c>
      <c r="H65" s="11">
        <v>0.01</v>
      </c>
      <c r="I65" s="11">
        <v>55.5</v>
      </c>
      <c r="J65" s="11" t="s">
        <v>46</v>
      </c>
      <c r="K65" s="11">
        <v>182</v>
      </c>
    </row>
    <row r="66" spans="1:11" x14ac:dyDescent="0.25">
      <c r="A66" s="11" t="s">
        <v>280</v>
      </c>
      <c r="B66" s="11" t="s">
        <v>279</v>
      </c>
      <c r="C66" s="11">
        <v>103.1048</v>
      </c>
      <c r="D66" s="11" t="s">
        <v>281</v>
      </c>
      <c r="E66" s="11">
        <v>102.7106</v>
      </c>
      <c r="F66" s="11">
        <v>0.54</v>
      </c>
      <c r="G66" s="11" t="s">
        <v>30</v>
      </c>
      <c r="H66" s="11">
        <v>0.01</v>
      </c>
      <c r="I66" s="11">
        <v>73</v>
      </c>
      <c r="J66" s="11" t="s">
        <v>46</v>
      </c>
      <c r="K66" s="11">
        <v>182</v>
      </c>
    </row>
    <row r="67" spans="1:11" x14ac:dyDescent="0.25">
      <c r="A67" s="11" t="s">
        <v>399</v>
      </c>
      <c r="B67" s="11" t="s">
        <v>342</v>
      </c>
      <c r="C67" s="11">
        <v>102.3509</v>
      </c>
      <c r="D67" s="11" t="s">
        <v>397</v>
      </c>
      <c r="E67" s="11">
        <v>102.2483</v>
      </c>
      <c r="F67" s="11">
        <v>0.54</v>
      </c>
      <c r="G67" s="11" t="s">
        <v>30</v>
      </c>
      <c r="H67" s="11">
        <v>0.01</v>
      </c>
      <c r="I67" s="11">
        <v>19</v>
      </c>
      <c r="J67" s="11" t="s">
        <v>46</v>
      </c>
      <c r="K67" s="11">
        <v>182</v>
      </c>
    </row>
    <row r="68" spans="1:11" x14ac:dyDescent="0.25">
      <c r="A68" s="11" t="s">
        <v>400</v>
      </c>
      <c r="B68" s="11" t="s">
        <v>401</v>
      </c>
      <c r="C68" s="11">
        <v>103.8768</v>
      </c>
      <c r="D68" s="11" t="s">
        <v>402</v>
      </c>
      <c r="E68" s="11">
        <v>103.48</v>
      </c>
      <c r="F68" s="11">
        <v>0.54359999999999997</v>
      </c>
      <c r="G68" s="11" t="s">
        <v>30</v>
      </c>
      <c r="H68" s="11">
        <v>0.01</v>
      </c>
      <c r="I68" s="11">
        <v>73</v>
      </c>
      <c r="J68" s="11" t="s">
        <v>46</v>
      </c>
      <c r="K68" s="11">
        <v>182</v>
      </c>
    </row>
    <row r="69" spans="1:11" x14ac:dyDescent="0.25">
      <c r="A69" s="11" t="s">
        <v>396</v>
      </c>
      <c r="B69" s="11" t="s">
        <v>397</v>
      </c>
      <c r="C69" s="11">
        <v>102.2183</v>
      </c>
      <c r="D69" s="11" t="s">
        <v>398</v>
      </c>
      <c r="E69" s="11">
        <v>101.82</v>
      </c>
      <c r="F69" s="11">
        <v>0.54559999999999997</v>
      </c>
      <c r="G69" s="11" t="s">
        <v>30</v>
      </c>
      <c r="H69" s="11">
        <v>0.01</v>
      </c>
      <c r="I69" s="11">
        <v>73</v>
      </c>
      <c r="J69" s="11" t="s">
        <v>46</v>
      </c>
      <c r="K69" s="11">
        <v>182</v>
      </c>
    </row>
    <row r="70" spans="1:11" x14ac:dyDescent="0.25">
      <c r="A70" s="11" t="s">
        <v>276</v>
      </c>
      <c r="B70" s="11" t="s">
        <v>277</v>
      </c>
      <c r="C70" s="11">
        <v>103.6754</v>
      </c>
      <c r="D70" s="11" t="s">
        <v>274</v>
      </c>
      <c r="E70" s="11">
        <v>103.6079</v>
      </c>
      <c r="F70" s="11">
        <v>0.54</v>
      </c>
      <c r="G70" s="11" t="s">
        <v>30</v>
      </c>
      <c r="H70" s="11">
        <v>0.01</v>
      </c>
      <c r="I70" s="11">
        <v>12.5</v>
      </c>
      <c r="J70" s="11" t="s">
        <v>46</v>
      </c>
      <c r="K70" s="11">
        <v>182</v>
      </c>
    </row>
    <row r="71" spans="1:11" x14ac:dyDescent="0.25">
      <c r="A71" s="11" t="s">
        <v>292</v>
      </c>
      <c r="B71" s="11" t="s">
        <v>293</v>
      </c>
      <c r="C71" s="11">
        <v>103.9268</v>
      </c>
      <c r="D71" s="11" t="s">
        <v>277</v>
      </c>
      <c r="E71" s="11">
        <v>103.7054</v>
      </c>
      <c r="F71" s="11">
        <v>0.54</v>
      </c>
      <c r="G71" s="11" t="s">
        <v>30</v>
      </c>
      <c r="H71" s="11">
        <v>0.01</v>
      </c>
      <c r="I71" s="11">
        <v>41</v>
      </c>
      <c r="J71" s="11" t="s">
        <v>46</v>
      </c>
      <c r="K71" s="11">
        <v>182</v>
      </c>
    </row>
    <row r="72" spans="1:11" x14ac:dyDescent="0.25">
      <c r="A72" s="11" t="s">
        <v>273</v>
      </c>
      <c r="B72" s="11" t="s">
        <v>274</v>
      </c>
      <c r="C72" s="11">
        <v>103.5779</v>
      </c>
      <c r="D72" s="11" t="s">
        <v>275</v>
      </c>
      <c r="E72" s="11">
        <v>103.4618</v>
      </c>
      <c r="F72" s="11">
        <v>0.54</v>
      </c>
      <c r="G72" s="11" t="s">
        <v>30</v>
      </c>
      <c r="H72" s="11">
        <v>0.01</v>
      </c>
      <c r="I72" s="11">
        <v>21.5</v>
      </c>
      <c r="J72" s="11" t="s">
        <v>46</v>
      </c>
      <c r="K72" s="11">
        <v>182</v>
      </c>
    </row>
    <row r="73" spans="1:11" x14ac:dyDescent="0.25">
      <c r="A73" s="11" t="s">
        <v>282</v>
      </c>
      <c r="B73" s="11" t="s">
        <v>283</v>
      </c>
      <c r="C73" s="11">
        <v>104.9068</v>
      </c>
      <c r="D73" s="11" t="s">
        <v>279</v>
      </c>
      <c r="E73" s="11">
        <v>104.51</v>
      </c>
      <c r="F73" s="11">
        <v>0.54730000000000001</v>
      </c>
      <c r="G73" s="11" t="s">
        <v>30</v>
      </c>
      <c r="H73" s="11">
        <v>0.01</v>
      </c>
      <c r="I73" s="11">
        <v>72.5</v>
      </c>
      <c r="J73" s="11" t="s">
        <v>46</v>
      </c>
      <c r="K73" s="11">
        <v>182</v>
      </c>
    </row>
    <row r="74" spans="1:11" x14ac:dyDescent="0.25">
      <c r="A74" s="11" t="s">
        <v>278</v>
      </c>
      <c r="B74" s="11" t="s">
        <v>275</v>
      </c>
      <c r="C74" s="11">
        <v>103.4318</v>
      </c>
      <c r="D74" s="11" t="s">
        <v>279</v>
      </c>
      <c r="E74" s="11">
        <v>103.1348</v>
      </c>
      <c r="F74" s="11">
        <v>0.54</v>
      </c>
      <c r="G74" s="11" t="s">
        <v>30</v>
      </c>
      <c r="H74" s="11">
        <v>0.01</v>
      </c>
      <c r="I74" s="11">
        <v>55</v>
      </c>
      <c r="J74" s="11" t="s">
        <v>46</v>
      </c>
      <c r="K74" s="11">
        <v>182</v>
      </c>
    </row>
    <row r="75" spans="1:11" x14ac:dyDescent="0.25">
      <c r="A75" s="11" t="s">
        <v>405</v>
      </c>
      <c r="B75" s="11" t="s">
        <v>286</v>
      </c>
      <c r="C75" s="11">
        <v>104.19750000000001</v>
      </c>
      <c r="D75" s="11" t="s">
        <v>393</v>
      </c>
      <c r="E75" s="11">
        <v>103.8141</v>
      </c>
      <c r="F75" s="11">
        <v>0.54</v>
      </c>
      <c r="G75" s="11" t="s">
        <v>30</v>
      </c>
      <c r="H75" s="11">
        <v>0.01</v>
      </c>
      <c r="I75" s="11">
        <v>71</v>
      </c>
      <c r="J75" s="11" t="s">
        <v>46</v>
      </c>
      <c r="K75" s="11">
        <v>182</v>
      </c>
    </row>
    <row r="76" spans="1:11" x14ac:dyDescent="0.25">
      <c r="A76" s="11" t="s">
        <v>406</v>
      </c>
      <c r="B76" s="11" t="s">
        <v>387</v>
      </c>
      <c r="C76" s="11">
        <v>103.3545</v>
      </c>
      <c r="D76" s="11" t="s">
        <v>291</v>
      </c>
      <c r="E76" s="11">
        <v>102.95</v>
      </c>
      <c r="F76" s="11">
        <v>0.55410000000000004</v>
      </c>
      <c r="G76" s="11" t="s">
        <v>30</v>
      </c>
      <c r="H76" s="11">
        <v>0.01</v>
      </c>
      <c r="I76" s="11">
        <v>73</v>
      </c>
      <c r="J76" s="11" t="s">
        <v>46</v>
      </c>
      <c r="K76" s="11">
        <v>182</v>
      </c>
    </row>
    <row r="77" spans="1:11" x14ac:dyDescent="0.25">
      <c r="A77" s="11" t="s">
        <v>392</v>
      </c>
      <c r="B77" s="11" t="s">
        <v>393</v>
      </c>
      <c r="C77" s="11">
        <v>103.7841</v>
      </c>
      <c r="D77" s="11" t="s">
        <v>387</v>
      </c>
      <c r="E77" s="11">
        <v>103.3845</v>
      </c>
      <c r="F77" s="11">
        <v>0.54369999999999996</v>
      </c>
      <c r="G77" s="11" t="s">
        <v>30</v>
      </c>
      <c r="H77" s="11">
        <v>0.01</v>
      </c>
      <c r="I77" s="11">
        <v>73.5</v>
      </c>
      <c r="J77" s="11" t="s">
        <v>46</v>
      </c>
      <c r="K77" s="11">
        <v>182</v>
      </c>
    </row>
    <row r="78" spans="1:11" x14ac:dyDescent="0.25">
      <c r="A78" s="11" t="s">
        <v>420</v>
      </c>
      <c r="B78" s="11" t="s">
        <v>390</v>
      </c>
      <c r="C78" s="11">
        <v>102.94240000000001</v>
      </c>
      <c r="D78" s="11" t="s">
        <v>291</v>
      </c>
      <c r="E78" s="11">
        <v>102.5455</v>
      </c>
      <c r="F78" s="11">
        <v>0.54</v>
      </c>
      <c r="G78" s="11" t="s">
        <v>30</v>
      </c>
      <c r="H78" s="11">
        <v>0.01</v>
      </c>
      <c r="I78" s="11">
        <v>73.5</v>
      </c>
      <c r="J78" s="11" t="s">
        <v>46</v>
      </c>
      <c r="K78" s="11">
        <v>182</v>
      </c>
    </row>
    <row r="79" spans="1:11" x14ac:dyDescent="0.25">
      <c r="A79" s="11" t="s">
        <v>421</v>
      </c>
      <c r="B79" s="11" t="s">
        <v>422</v>
      </c>
      <c r="C79" s="11">
        <v>104.10680000000001</v>
      </c>
      <c r="D79" s="11" t="s">
        <v>419</v>
      </c>
      <c r="E79" s="11">
        <v>103.71</v>
      </c>
      <c r="F79" s="11">
        <v>0.54359999999999997</v>
      </c>
      <c r="G79" s="11" t="s">
        <v>30</v>
      </c>
      <c r="H79" s="11">
        <v>0.01</v>
      </c>
      <c r="I79" s="11">
        <v>73</v>
      </c>
      <c r="J79" s="11" t="s">
        <v>46</v>
      </c>
      <c r="K79" s="11">
        <v>182</v>
      </c>
    </row>
    <row r="80" spans="1:11" x14ac:dyDescent="0.25">
      <c r="A80" s="11" t="s">
        <v>418</v>
      </c>
      <c r="B80" s="11" t="s">
        <v>291</v>
      </c>
      <c r="C80" s="11">
        <v>102.5155</v>
      </c>
      <c r="D80" s="11" t="s">
        <v>419</v>
      </c>
      <c r="E80" s="11">
        <v>102.124</v>
      </c>
      <c r="F80" s="11">
        <v>0.54</v>
      </c>
      <c r="G80" s="11" t="s">
        <v>30</v>
      </c>
      <c r="H80" s="11">
        <v>0.01</v>
      </c>
      <c r="I80" s="11">
        <v>72.5</v>
      </c>
      <c r="J80" s="11" t="s">
        <v>46</v>
      </c>
      <c r="K80" s="11">
        <v>182</v>
      </c>
    </row>
    <row r="81" spans="1:11" x14ac:dyDescent="0.25">
      <c r="A81" s="11" t="s">
        <v>388</v>
      </c>
      <c r="B81" s="11" t="s">
        <v>389</v>
      </c>
      <c r="C81" s="11">
        <v>104.0168</v>
      </c>
      <c r="D81" s="11" t="s">
        <v>390</v>
      </c>
      <c r="E81" s="11">
        <v>103.8</v>
      </c>
      <c r="F81" s="11">
        <v>0.5353</v>
      </c>
      <c r="G81" s="11" t="s">
        <v>30</v>
      </c>
      <c r="H81" s="11">
        <v>0.01</v>
      </c>
      <c r="I81" s="11">
        <v>40.5</v>
      </c>
      <c r="J81" s="11" t="s">
        <v>46</v>
      </c>
      <c r="K81" s="11">
        <v>182</v>
      </c>
    </row>
    <row r="82" spans="1:11" x14ac:dyDescent="0.25">
      <c r="A82" s="11" t="s">
        <v>403</v>
      </c>
      <c r="B82" s="11" t="s">
        <v>404</v>
      </c>
      <c r="C82" s="11">
        <v>103.8068</v>
      </c>
      <c r="D82" s="11" t="s">
        <v>390</v>
      </c>
      <c r="E82" s="11">
        <v>103.41</v>
      </c>
      <c r="F82" s="11">
        <v>0.54359999999999997</v>
      </c>
      <c r="G82" s="11" t="s">
        <v>30</v>
      </c>
      <c r="H82" s="11">
        <v>0.01</v>
      </c>
      <c r="I82" s="11">
        <v>73</v>
      </c>
      <c r="J82" s="11" t="s">
        <v>46</v>
      </c>
      <c r="K82" s="11">
        <v>182</v>
      </c>
    </row>
    <row r="83" spans="1:11" x14ac:dyDescent="0.25">
      <c r="A83" s="11" t="s">
        <v>385</v>
      </c>
      <c r="B83" s="11" t="s">
        <v>386</v>
      </c>
      <c r="C83" s="11">
        <v>104.2368</v>
      </c>
      <c r="D83" s="11" t="s">
        <v>387</v>
      </c>
      <c r="E83" s="11">
        <v>103.83</v>
      </c>
      <c r="F83" s="11">
        <v>0.53879999999999995</v>
      </c>
      <c r="G83" s="11" t="s">
        <v>30</v>
      </c>
      <c r="H83" s="11">
        <v>0.01</v>
      </c>
      <c r="I83" s="11">
        <v>75.5</v>
      </c>
      <c r="J83" s="11" t="s">
        <v>46</v>
      </c>
      <c r="K83" s="11">
        <v>182</v>
      </c>
    </row>
    <row r="84" spans="1:11" x14ac:dyDescent="0.25">
      <c r="A84" s="11" t="s">
        <v>394</v>
      </c>
      <c r="B84" s="11" t="s">
        <v>395</v>
      </c>
      <c r="C84" s="11">
        <v>104.21680000000001</v>
      </c>
      <c r="D84" s="11" t="s">
        <v>387</v>
      </c>
      <c r="E84" s="11">
        <v>103.6845</v>
      </c>
      <c r="F84" s="11">
        <v>0.72419999999999995</v>
      </c>
      <c r="G84" s="11" t="s">
        <v>30</v>
      </c>
      <c r="H84" s="11">
        <v>0.01</v>
      </c>
      <c r="I84" s="11">
        <v>73.5</v>
      </c>
      <c r="J84" s="11" t="s">
        <v>46</v>
      </c>
      <c r="K84" s="11">
        <v>182</v>
      </c>
    </row>
    <row r="85" spans="1:11" x14ac:dyDescent="0.25">
      <c r="A85" s="11" t="s">
        <v>391</v>
      </c>
      <c r="B85" s="11" t="s">
        <v>288</v>
      </c>
      <c r="C85" s="11">
        <v>103.35850000000001</v>
      </c>
      <c r="D85" s="11" t="s">
        <v>390</v>
      </c>
      <c r="E85" s="11">
        <v>102.97239999999999</v>
      </c>
      <c r="F85" s="11">
        <v>0.54</v>
      </c>
      <c r="G85" s="11" t="s">
        <v>30</v>
      </c>
      <c r="H85" s="11">
        <v>0.01</v>
      </c>
      <c r="I85" s="11">
        <v>71.5</v>
      </c>
      <c r="J85" s="11" t="s">
        <v>46</v>
      </c>
      <c r="K85" s="11">
        <v>182</v>
      </c>
    </row>
    <row r="86" spans="1:11" x14ac:dyDescent="0.25">
      <c r="A86" s="11" t="s">
        <v>645</v>
      </c>
      <c r="B86" s="11" t="s">
        <v>646</v>
      </c>
      <c r="C86" s="11">
        <v>104.27419999999999</v>
      </c>
      <c r="D86" s="11" t="s">
        <v>647</v>
      </c>
      <c r="E86" s="11">
        <v>103.9</v>
      </c>
      <c r="F86" s="11">
        <v>0.54630000000000001</v>
      </c>
      <c r="G86" s="11" t="s">
        <v>30</v>
      </c>
      <c r="H86" s="11">
        <v>0.01</v>
      </c>
      <c r="I86" s="11">
        <v>68.5</v>
      </c>
      <c r="J86" s="11" t="s">
        <v>46</v>
      </c>
      <c r="K86" s="11">
        <v>182</v>
      </c>
    </row>
    <row r="87" spans="1:11" x14ac:dyDescent="0.25">
      <c r="A87" s="11" t="s">
        <v>648</v>
      </c>
      <c r="B87" s="11" t="s">
        <v>622</v>
      </c>
      <c r="C87" s="11">
        <v>102.64926</v>
      </c>
      <c r="D87" s="11" t="s">
        <v>647</v>
      </c>
      <c r="E87" s="11">
        <v>102.3426</v>
      </c>
      <c r="F87" s="11">
        <v>0.37859999999999999</v>
      </c>
      <c r="G87" s="11" t="s">
        <v>30</v>
      </c>
      <c r="H87" s="11">
        <v>0.01</v>
      </c>
      <c r="I87" s="11">
        <v>81</v>
      </c>
      <c r="J87" s="11" t="s">
        <v>46</v>
      </c>
      <c r="K87" s="11">
        <v>182</v>
      </c>
    </row>
    <row r="88" spans="1:11" x14ac:dyDescent="0.25">
      <c r="A88" s="11" t="s">
        <v>642</v>
      </c>
      <c r="B88" s="11" t="s">
        <v>643</v>
      </c>
      <c r="C88" s="11">
        <v>105.13679999999999</v>
      </c>
      <c r="D88" s="11" t="s">
        <v>644</v>
      </c>
      <c r="E88" s="11">
        <v>104.79</v>
      </c>
      <c r="F88" s="11">
        <v>0.53769999999999996</v>
      </c>
      <c r="G88" s="11" t="s">
        <v>30</v>
      </c>
      <c r="H88" s="11">
        <v>0.01</v>
      </c>
      <c r="I88" s="11">
        <v>64.5</v>
      </c>
      <c r="J88" s="11" t="s">
        <v>46</v>
      </c>
      <c r="K88" s="11">
        <v>182</v>
      </c>
    </row>
    <row r="89" spans="1:11" x14ac:dyDescent="0.25">
      <c r="A89" s="11" t="s">
        <v>654</v>
      </c>
      <c r="B89" s="11" t="s">
        <v>655</v>
      </c>
      <c r="C89" s="11">
        <v>105.7068</v>
      </c>
      <c r="D89" s="11" t="s">
        <v>618</v>
      </c>
      <c r="E89" s="11">
        <v>105.47</v>
      </c>
      <c r="F89" s="11">
        <v>0.5444</v>
      </c>
      <c r="G89" s="11" t="s">
        <v>30</v>
      </c>
      <c r="H89" s="11">
        <v>0.01</v>
      </c>
      <c r="I89" s="11">
        <v>43.5</v>
      </c>
      <c r="J89" s="11" t="s">
        <v>46</v>
      </c>
      <c r="K89" s="11">
        <v>182</v>
      </c>
    </row>
    <row r="90" spans="1:11" x14ac:dyDescent="0.25">
      <c r="A90" s="11" t="s">
        <v>639</v>
      </c>
      <c r="B90" s="11" t="s">
        <v>640</v>
      </c>
      <c r="C90" s="11">
        <v>104.2906</v>
      </c>
      <c r="D90" s="11" t="s">
        <v>641</v>
      </c>
      <c r="E90" s="11">
        <v>103.93</v>
      </c>
      <c r="F90" s="11">
        <v>0.5423</v>
      </c>
      <c r="G90" s="11" t="s">
        <v>30</v>
      </c>
      <c r="H90" s="11">
        <v>0.01</v>
      </c>
      <c r="I90" s="11">
        <v>66.5</v>
      </c>
      <c r="J90" s="11" t="s">
        <v>46</v>
      </c>
      <c r="K90" s="11">
        <v>182</v>
      </c>
    </row>
    <row r="91" spans="1:11" x14ac:dyDescent="0.25">
      <c r="A91" s="11" t="s">
        <v>620</v>
      </c>
      <c r="B91" s="11" t="s">
        <v>621</v>
      </c>
      <c r="C91" s="11">
        <v>103.0615</v>
      </c>
      <c r="D91" s="11" t="s">
        <v>622</v>
      </c>
      <c r="E91" s="11">
        <v>102.67075</v>
      </c>
      <c r="F91" s="11">
        <v>0.4884</v>
      </c>
      <c r="G91" s="11" t="s">
        <v>30</v>
      </c>
      <c r="H91" s="11">
        <v>0.01</v>
      </c>
      <c r="I91" s="11">
        <v>80</v>
      </c>
      <c r="J91" s="11" t="s">
        <v>46</v>
      </c>
      <c r="K91" s="11">
        <v>182</v>
      </c>
    </row>
    <row r="92" spans="1:11" x14ac:dyDescent="0.25">
      <c r="A92" s="11" t="s">
        <v>632</v>
      </c>
      <c r="B92" s="11" t="s">
        <v>633</v>
      </c>
      <c r="C92" s="11">
        <v>104.63679999999999</v>
      </c>
      <c r="D92" s="11" t="s">
        <v>621</v>
      </c>
      <c r="E92" s="11">
        <v>104.26</v>
      </c>
      <c r="F92" s="11">
        <v>0.54220000000000002</v>
      </c>
      <c r="G92" s="11" t="s">
        <v>30</v>
      </c>
      <c r="H92" s="11">
        <v>0.01</v>
      </c>
      <c r="I92" s="11">
        <v>69.5</v>
      </c>
      <c r="J92" s="11" t="s">
        <v>46</v>
      </c>
      <c r="K92" s="11">
        <v>182</v>
      </c>
    </row>
    <row r="93" spans="1:11" x14ac:dyDescent="0.25">
      <c r="A93" s="11" t="s">
        <v>656</v>
      </c>
      <c r="B93" s="11" t="s">
        <v>657</v>
      </c>
      <c r="C93" s="11">
        <v>105.13679999999999</v>
      </c>
      <c r="D93" s="11" t="s">
        <v>640</v>
      </c>
      <c r="E93" s="11">
        <v>104.87</v>
      </c>
      <c r="F93" s="11">
        <v>0.53900000000000003</v>
      </c>
      <c r="G93" s="11" t="s">
        <v>30</v>
      </c>
      <c r="H93" s="11">
        <v>0.01</v>
      </c>
      <c r="I93" s="11">
        <v>49.5</v>
      </c>
      <c r="J93" s="11" t="s">
        <v>46</v>
      </c>
      <c r="K93" s="11">
        <v>182</v>
      </c>
    </row>
    <row r="94" spans="1:11" x14ac:dyDescent="0.25">
      <c r="A94" s="11" t="s">
        <v>658</v>
      </c>
      <c r="B94" s="11" t="s">
        <v>659</v>
      </c>
      <c r="C94" s="11">
        <v>104.9568</v>
      </c>
      <c r="D94" s="11" t="s">
        <v>622</v>
      </c>
      <c r="E94" s="11">
        <v>104.58199999999999</v>
      </c>
      <c r="F94" s="11">
        <v>0.53539999999999999</v>
      </c>
      <c r="G94" s="11" t="s">
        <v>30</v>
      </c>
      <c r="H94" s="11">
        <v>0.01</v>
      </c>
      <c r="I94" s="11">
        <v>70</v>
      </c>
      <c r="J94" s="11" t="s">
        <v>46</v>
      </c>
      <c r="K94" s="11">
        <v>182</v>
      </c>
    </row>
    <row r="95" spans="1:11" x14ac:dyDescent="0.25">
      <c r="A95" s="11" t="s">
        <v>660</v>
      </c>
      <c r="B95" s="11" t="s">
        <v>661</v>
      </c>
      <c r="C95" s="11">
        <v>105.0368</v>
      </c>
      <c r="D95" s="11" t="s">
        <v>640</v>
      </c>
      <c r="E95" s="11">
        <v>104.65</v>
      </c>
      <c r="F95" s="11">
        <v>0.54100000000000004</v>
      </c>
      <c r="G95" s="11" t="s">
        <v>30</v>
      </c>
      <c r="H95" s="11">
        <v>0.01</v>
      </c>
      <c r="I95" s="11">
        <v>71.5</v>
      </c>
      <c r="J95" s="11" t="s">
        <v>46</v>
      </c>
      <c r="K95" s="11">
        <v>182</v>
      </c>
    </row>
    <row r="96" spans="1:11" x14ac:dyDescent="0.25">
      <c r="A96" s="11" t="s">
        <v>617</v>
      </c>
      <c r="B96" s="11" t="s">
        <v>618</v>
      </c>
      <c r="C96" s="11">
        <v>104.45</v>
      </c>
      <c r="D96" s="11" t="s">
        <v>619</v>
      </c>
      <c r="E96" s="11">
        <v>103.71409</v>
      </c>
      <c r="F96" s="11">
        <v>0.49559999999999998</v>
      </c>
      <c r="G96" s="11" t="s">
        <v>30</v>
      </c>
      <c r="H96" s="11">
        <v>0.01</v>
      </c>
      <c r="I96" s="11">
        <v>148.5</v>
      </c>
      <c r="J96" s="11" t="s">
        <v>46</v>
      </c>
      <c r="K96" s="11">
        <v>182</v>
      </c>
    </row>
    <row r="97" spans="1:11" x14ac:dyDescent="0.25">
      <c r="A97" s="11" t="s">
        <v>677</v>
      </c>
      <c r="B97" s="11" t="s">
        <v>678</v>
      </c>
      <c r="C97" s="11">
        <v>105.13679999999999</v>
      </c>
      <c r="D97" s="11" t="s">
        <v>478</v>
      </c>
      <c r="E97" s="11">
        <v>104.52</v>
      </c>
      <c r="F97" s="11">
        <v>0.85670000000000002</v>
      </c>
      <c r="G97" s="11" t="s">
        <v>30</v>
      </c>
      <c r="H97" s="11">
        <v>0.01</v>
      </c>
      <c r="I97" s="11">
        <v>72</v>
      </c>
      <c r="J97" s="11" t="s">
        <v>46</v>
      </c>
      <c r="K97" s="11">
        <v>182</v>
      </c>
    </row>
    <row r="98" spans="1:11" x14ac:dyDescent="0.25">
      <c r="A98" s="11" t="s">
        <v>695</v>
      </c>
      <c r="B98" s="11" t="s">
        <v>613</v>
      </c>
      <c r="C98" s="11">
        <v>103.55670000000001</v>
      </c>
      <c r="D98" s="11" t="s">
        <v>691</v>
      </c>
      <c r="E98" s="11">
        <v>103.15</v>
      </c>
      <c r="F98" s="11">
        <v>0.41710000000000003</v>
      </c>
      <c r="G98" s="11" t="s">
        <v>30</v>
      </c>
      <c r="H98" s="11">
        <v>0.01</v>
      </c>
      <c r="I98" s="11">
        <v>97.5</v>
      </c>
      <c r="J98" s="11" t="s">
        <v>46</v>
      </c>
      <c r="K98" s="11">
        <v>182</v>
      </c>
    </row>
    <row r="99" spans="1:11" x14ac:dyDescent="0.25">
      <c r="A99" s="11" t="s">
        <v>606</v>
      </c>
      <c r="B99" s="11" t="s">
        <v>607</v>
      </c>
      <c r="C99" s="11">
        <v>104.7368</v>
      </c>
      <c r="D99" s="11" t="s">
        <v>489</v>
      </c>
      <c r="E99" s="11">
        <v>104.48569999999999</v>
      </c>
      <c r="F99" s="11">
        <v>0.54</v>
      </c>
      <c r="G99" s="11" t="s">
        <v>30</v>
      </c>
      <c r="H99" s="11">
        <v>0.01</v>
      </c>
      <c r="I99" s="11">
        <v>46.5</v>
      </c>
      <c r="J99" s="11" t="s">
        <v>46</v>
      </c>
      <c r="K99" s="11">
        <v>182</v>
      </c>
    </row>
    <row r="100" spans="1:11" x14ac:dyDescent="0.25">
      <c r="A100" s="11" t="s">
        <v>488</v>
      </c>
      <c r="B100" s="11" t="s">
        <v>489</v>
      </c>
      <c r="C100" s="11">
        <v>104.45569999999999</v>
      </c>
      <c r="D100" s="11" t="s">
        <v>490</v>
      </c>
      <c r="E100" s="11">
        <v>103.81</v>
      </c>
      <c r="F100" s="11">
        <v>0.90310000000000001</v>
      </c>
      <c r="G100" s="11" t="s">
        <v>30</v>
      </c>
      <c r="H100" s="11">
        <v>0.01</v>
      </c>
      <c r="I100" s="11">
        <v>71.5</v>
      </c>
      <c r="J100" s="11" t="s">
        <v>46</v>
      </c>
      <c r="K100" s="11">
        <v>182</v>
      </c>
    </row>
    <row r="101" spans="1:11" x14ac:dyDescent="0.25">
      <c r="A101" s="11" t="s">
        <v>491</v>
      </c>
      <c r="B101" s="11" t="s">
        <v>492</v>
      </c>
      <c r="C101" s="11">
        <v>104.14279999999999</v>
      </c>
      <c r="D101" s="11" t="s">
        <v>493</v>
      </c>
      <c r="E101" s="11">
        <v>103.86</v>
      </c>
      <c r="F101" s="11">
        <v>0.56000000000000005</v>
      </c>
      <c r="G101" s="11" t="s">
        <v>30</v>
      </c>
      <c r="H101" s="11">
        <v>0.01</v>
      </c>
      <c r="I101" s="11">
        <v>50.5</v>
      </c>
      <c r="J101" s="11" t="s">
        <v>46</v>
      </c>
      <c r="K101" s="11">
        <v>182</v>
      </c>
    </row>
    <row r="102" spans="1:11" x14ac:dyDescent="0.25">
      <c r="A102" s="11" t="s">
        <v>623</v>
      </c>
      <c r="B102" s="11" t="s">
        <v>624</v>
      </c>
      <c r="C102" s="11">
        <v>106.9768</v>
      </c>
      <c r="D102" s="11" t="s">
        <v>625</v>
      </c>
      <c r="E102" s="11">
        <v>105.4268</v>
      </c>
      <c r="F102" s="11">
        <v>4.6269</v>
      </c>
      <c r="G102" s="11" t="s">
        <v>30</v>
      </c>
      <c r="H102" s="11">
        <v>0.01</v>
      </c>
      <c r="I102" s="11">
        <v>33.5</v>
      </c>
      <c r="J102" s="11" t="s">
        <v>46</v>
      </c>
      <c r="K102" s="11">
        <v>182</v>
      </c>
    </row>
    <row r="103" spans="1:11" x14ac:dyDescent="0.25">
      <c r="A103" s="11" t="s">
        <v>611</v>
      </c>
      <c r="B103" s="11" t="s">
        <v>612</v>
      </c>
      <c r="C103" s="11">
        <v>105.5368</v>
      </c>
      <c r="D103" s="11" t="s">
        <v>613</v>
      </c>
      <c r="E103" s="11">
        <v>105.34</v>
      </c>
      <c r="F103" s="11">
        <v>0.53920000000000001</v>
      </c>
      <c r="G103" s="11" t="s">
        <v>30</v>
      </c>
      <c r="H103" s="11">
        <v>0.01</v>
      </c>
      <c r="I103" s="11">
        <v>36.5</v>
      </c>
      <c r="J103" s="11" t="s">
        <v>46</v>
      </c>
      <c r="K103" s="11">
        <v>182</v>
      </c>
    </row>
    <row r="104" spans="1:11" x14ac:dyDescent="0.25">
      <c r="A104" s="11" t="s">
        <v>634</v>
      </c>
      <c r="B104" s="11" t="s">
        <v>625</v>
      </c>
      <c r="C104" s="11">
        <v>105.3968</v>
      </c>
      <c r="D104" s="11" t="s">
        <v>635</v>
      </c>
      <c r="E104" s="11">
        <v>104.81</v>
      </c>
      <c r="F104" s="11">
        <v>0.54590000000000005</v>
      </c>
      <c r="G104" s="11" t="s">
        <v>30</v>
      </c>
      <c r="H104" s="11">
        <v>0.01</v>
      </c>
      <c r="I104" s="11">
        <v>107.5</v>
      </c>
      <c r="J104" s="11" t="s">
        <v>46</v>
      </c>
      <c r="K104" s="11">
        <v>182</v>
      </c>
    </row>
    <row r="105" spans="1:11" x14ac:dyDescent="0.25">
      <c r="A105" s="11" t="s">
        <v>686</v>
      </c>
      <c r="B105" s="11" t="s">
        <v>619</v>
      </c>
      <c r="C105" s="11">
        <v>103.71409</v>
      </c>
      <c r="D105" s="11" t="s">
        <v>613</v>
      </c>
      <c r="E105" s="11">
        <v>103.55670000000001</v>
      </c>
      <c r="F105" s="11">
        <v>0.47689999999999999</v>
      </c>
      <c r="G105" s="11" t="s">
        <v>30</v>
      </c>
      <c r="H105" s="11">
        <v>0.01</v>
      </c>
      <c r="I105" s="11">
        <v>33</v>
      </c>
      <c r="J105" s="11" t="s">
        <v>46</v>
      </c>
      <c r="K105" s="11">
        <v>182</v>
      </c>
    </row>
    <row r="106" spans="1:11" x14ac:dyDescent="0.25">
      <c r="A106" s="11" t="s">
        <v>690</v>
      </c>
      <c r="B106" s="11" t="s">
        <v>635</v>
      </c>
      <c r="C106" s="11">
        <v>103.2671</v>
      </c>
      <c r="D106" s="11" t="s">
        <v>691</v>
      </c>
      <c r="E106" s="11">
        <v>103.11059</v>
      </c>
      <c r="F106" s="11">
        <v>0.40129999999999999</v>
      </c>
      <c r="G106" s="11" t="s">
        <v>30</v>
      </c>
      <c r="H106" s="11">
        <v>0.01</v>
      </c>
      <c r="I106" s="11">
        <v>39</v>
      </c>
      <c r="J106" s="11" t="s">
        <v>46</v>
      </c>
      <c r="K106" s="11">
        <v>182</v>
      </c>
    </row>
    <row r="107" spans="1:11" x14ac:dyDescent="0.25">
      <c r="A107" s="11" t="s">
        <v>692</v>
      </c>
      <c r="B107" s="11" t="s">
        <v>693</v>
      </c>
      <c r="C107" s="11">
        <v>103.71680000000001</v>
      </c>
      <c r="D107" s="11" t="s">
        <v>694</v>
      </c>
      <c r="E107" s="11">
        <v>103.29</v>
      </c>
      <c r="F107" s="11">
        <v>0.55069999999999997</v>
      </c>
      <c r="G107" s="11" t="s">
        <v>30</v>
      </c>
      <c r="H107" s="11">
        <v>0.01</v>
      </c>
      <c r="I107" s="11">
        <v>77.5</v>
      </c>
      <c r="J107" s="11" t="s">
        <v>46</v>
      </c>
      <c r="K107" s="11">
        <v>182</v>
      </c>
    </row>
    <row r="108" spans="1:11" x14ac:dyDescent="0.25">
      <c r="A108" s="11" t="s">
        <v>684</v>
      </c>
      <c r="B108" s="11" t="s">
        <v>685</v>
      </c>
      <c r="C108" s="11">
        <v>103.78189999999999</v>
      </c>
      <c r="D108" s="11" t="s">
        <v>635</v>
      </c>
      <c r="E108" s="11">
        <v>103.2671</v>
      </c>
      <c r="F108" s="11">
        <v>0.53620000000000001</v>
      </c>
      <c r="G108" s="11" t="s">
        <v>30</v>
      </c>
      <c r="H108" s="11">
        <v>0.01</v>
      </c>
      <c r="I108" s="11">
        <v>96</v>
      </c>
      <c r="J108" s="11" t="s">
        <v>46</v>
      </c>
      <c r="K108" s="11">
        <v>182</v>
      </c>
    </row>
    <row r="109" spans="1:11" x14ac:dyDescent="0.25">
      <c r="A109" s="11" t="s">
        <v>614</v>
      </c>
      <c r="B109" s="11" t="s">
        <v>615</v>
      </c>
      <c r="C109" s="11">
        <v>104.3368</v>
      </c>
      <c r="D109" s="11" t="s">
        <v>616</v>
      </c>
      <c r="E109" s="11">
        <v>103.9318</v>
      </c>
      <c r="F109" s="11">
        <v>0.54</v>
      </c>
      <c r="G109" s="11" t="s">
        <v>30</v>
      </c>
      <c r="H109" s="11">
        <v>0.01</v>
      </c>
      <c r="I109" s="11">
        <v>75</v>
      </c>
      <c r="J109" s="11" t="s">
        <v>46</v>
      </c>
      <c r="K109" s="11">
        <v>182</v>
      </c>
    </row>
    <row r="110" spans="1:11" x14ac:dyDescent="0.25">
      <c r="A110" s="11" t="s">
        <v>701</v>
      </c>
      <c r="B110" s="11" t="s">
        <v>689</v>
      </c>
      <c r="C110" s="11">
        <v>105.4932</v>
      </c>
      <c r="D110" s="11" t="s">
        <v>702</v>
      </c>
      <c r="E110" s="11">
        <v>105.10169999999999</v>
      </c>
      <c r="F110" s="11">
        <v>0.54</v>
      </c>
      <c r="G110" s="11" t="s">
        <v>30</v>
      </c>
      <c r="H110" s="11">
        <v>0.01</v>
      </c>
      <c r="I110" s="11">
        <v>72.5</v>
      </c>
      <c r="J110" s="11" t="s">
        <v>46</v>
      </c>
      <c r="K110" s="11">
        <v>182</v>
      </c>
    </row>
    <row r="111" spans="1:11" x14ac:dyDescent="0.25">
      <c r="A111" s="11" t="s">
        <v>687</v>
      </c>
      <c r="B111" s="11" t="s">
        <v>688</v>
      </c>
      <c r="C111" s="11">
        <v>105.9768</v>
      </c>
      <c r="D111" s="11" t="s">
        <v>689</v>
      </c>
      <c r="E111" s="11">
        <v>105.5232</v>
      </c>
      <c r="F111" s="11">
        <v>0.54</v>
      </c>
      <c r="G111" s="11" t="s">
        <v>30</v>
      </c>
      <c r="H111" s="11">
        <v>0.01</v>
      </c>
      <c r="I111" s="11">
        <v>84</v>
      </c>
      <c r="J111" s="11" t="s">
        <v>46</v>
      </c>
      <c r="K111" s="11">
        <v>182</v>
      </c>
    </row>
    <row r="112" spans="1:11" x14ac:dyDescent="0.25">
      <c r="A112" s="11" t="s">
        <v>425</v>
      </c>
      <c r="B112" s="11" t="s">
        <v>189</v>
      </c>
      <c r="C112" s="11">
        <v>105.84050000000001</v>
      </c>
      <c r="D112" s="11" t="s">
        <v>426</v>
      </c>
      <c r="E112" s="11">
        <v>105.3626</v>
      </c>
      <c r="F112" s="11">
        <v>0.54</v>
      </c>
      <c r="G112" s="11" t="s">
        <v>30</v>
      </c>
      <c r="H112" s="11">
        <v>0.01</v>
      </c>
      <c r="I112" s="11">
        <v>88.5</v>
      </c>
      <c r="J112" s="11" t="s">
        <v>46</v>
      </c>
      <c r="K112" s="11">
        <v>182</v>
      </c>
    </row>
    <row r="113" spans="1:11" x14ac:dyDescent="0.25">
      <c r="A113" s="11" t="s">
        <v>187</v>
      </c>
      <c r="B113" s="11" t="s">
        <v>188</v>
      </c>
      <c r="C113" s="11">
        <v>106.32680000000001</v>
      </c>
      <c r="D113" s="11" t="s">
        <v>189</v>
      </c>
      <c r="E113" s="11">
        <v>105.87050000000001</v>
      </c>
      <c r="F113" s="11">
        <v>0.54</v>
      </c>
      <c r="G113" s="11" t="s">
        <v>30</v>
      </c>
      <c r="H113" s="11">
        <v>0.01</v>
      </c>
      <c r="I113" s="11">
        <v>84.5</v>
      </c>
      <c r="J113" s="11" t="s">
        <v>46</v>
      </c>
      <c r="K113" s="11">
        <v>182</v>
      </c>
    </row>
    <row r="114" spans="1:11" x14ac:dyDescent="0.25">
      <c r="A114" s="11" t="s">
        <v>679</v>
      </c>
      <c r="B114" s="11" t="s">
        <v>426</v>
      </c>
      <c r="C114" s="11">
        <v>105.3326</v>
      </c>
      <c r="D114" s="11" t="s">
        <v>666</v>
      </c>
      <c r="E114" s="11">
        <v>104.8331</v>
      </c>
      <c r="F114" s="11">
        <v>0.54</v>
      </c>
      <c r="G114" s="11" t="s">
        <v>30</v>
      </c>
      <c r="H114" s="11">
        <v>0.01</v>
      </c>
      <c r="I114" s="11">
        <v>92.5</v>
      </c>
      <c r="J114" s="11" t="s">
        <v>46</v>
      </c>
      <c r="K114" s="11">
        <v>182</v>
      </c>
    </row>
    <row r="115" spans="1:11" x14ac:dyDescent="0.25">
      <c r="A115" s="11" t="s">
        <v>698</v>
      </c>
      <c r="B115" s="11" t="s">
        <v>667</v>
      </c>
      <c r="C115" s="11">
        <v>103.9712</v>
      </c>
      <c r="D115" s="11" t="s">
        <v>685</v>
      </c>
      <c r="E115" s="11">
        <v>103.81189999999999</v>
      </c>
      <c r="F115" s="11">
        <v>0.54</v>
      </c>
      <c r="G115" s="11" t="s">
        <v>30</v>
      </c>
      <c r="H115" s="11">
        <v>0.01</v>
      </c>
      <c r="I115" s="11">
        <v>29.5</v>
      </c>
      <c r="J115" s="11" t="s">
        <v>46</v>
      </c>
      <c r="K115" s="11">
        <v>182</v>
      </c>
    </row>
    <row r="116" spans="1:11" x14ac:dyDescent="0.25">
      <c r="A116" s="11" t="s">
        <v>665</v>
      </c>
      <c r="B116" s="11" t="s">
        <v>666</v>
      </c>
      <c r="C116" s="11">
        <v>104.8031</v>
      </c>
      <c r="D116" s="11" t="s">
        <v>667</v>
      </c>
      <c r="E116" s="11">
        <v>104.0012</v>
      </c>
      <c r="F116" s="11">
        <v>0.54</v>
      </c>
      <c r="G116" s="11" t="s">
        <v>30</v>
      </c>
      <c r="H116" s="11">
        <v>0.01</v>
      </c>
      <c r="I116" s="11">
        <v>148.5</v>
      </c>
      <c r="J116" s="11" t="s">
        <v>46</v>
      </c>
      <c r="K116" s="11">
        <v>182</v>
      </c>
    </row>
    <row r="117" spans="1:11" x14ac:dyDescent="0.25">
      <c r="A117" s="11" t="s">
        <v>703</v>
      </c>
      <c r="B117" s="11" t="s">
        <v>702</v>
      </c>
      <c r="C117" s="11">
        <v>105.07170000000001</v>
      </c>
      <c r="D117" s="11" t="s">
        <v>618</v>
      </c>
      <c r="E117" s="11">
        <v>104.4696</v>
      </c>
      <c r="F117" s="11">
        <v>0.54</v>
      </c>
      <c r="G117" s="11" t="s">
        <v>30</v>
      </c>
      <c r="H117" s="11">
        <v>0.01</v>
      </c>
      <c r="I117" s="11">
        <v>111.5</v>
      </c>
      <c r="J117" s="11" t="s">
        <v>46</v>
      </c>
      <c r="K117" s="11">
        <v>182</v>
      </c>
    </row>
    <row r="118" spans="1:11" x14ac:dyDescent="0.25">
      <c r="A118" s="11" t="s">
        <v>680</v>
      </c>
      <c r="B118" s="11" t="s">
        <v>681</v>
      </c>
      <c r="C118" s="11">
        <v>104.63679999999999</v>
      </c>
      <c r="D118" s="11" t="s">
        <v>616</v>
      </c>
      <c r="E118" s="11">
        <v>104.24</v>
      </c>
      <c r="F118" s="11">
        <v>0.53990000000000005</v>
      </c>
      <c r="G118" s="11" t="s">
        <v>30</v>
      </c>
      <c r="H118" s="11">
        <v>0.01</v>
      </c>
      <c r="I118" s="11">
        <v>73.5</v>
      </c>
      <c r="J118" s="11" t="s">
        <v>46</v>
      </c>
      <c r="K118" s="11">
        <v>182</v>
      </c>
    </row>
    <row r="119" spans="1:11" x14ac:dyDescent="0.25">
      <c r="A119" s="11" t="s">
        <v>682</v>
      </c>
      <c r="B119" s="11" t="s">
        <v>683</v>
      </c>
      <c r="C119" s="11">
        <v>104.1968</v>
      </c>
      <c r="D119" s="11" t="s">
        <v>669</v>
      </c>
      <c r="E119" s="11">
        <v>103.79</v>
      </c>
      <c r="F119" s="11">
        <v>0.54239999999999999</v>
      </c>
      <c r="G119" s="11" t="s">
        <v>30</v>
      </c>
      <c r="H119" s="11">
        <v>0.01</v>
      </c>
      <c r="I119" s="11">
        <v>75</v>
      </c>
      <c r="J119" s="11" t="s">
        <v>46</v>
      </c>
      <c r="K119" s="11">
        <v>182</v>
      </c>
    </row>
    <row r="120" spans="1:11" x14ac:dyDescent="0.25">
      <c r="A120" s="11" t="s">
        <v>673</v>
      </c>
      <c r="B120" s="11" t="s">
        <v>674</v>
      </c>
      <c r="C120" s="11">
        <v>104.3468</v>
      </c>
      <c r="D120" s="11" t="s">
        <v>616</v>
      </c>
      <c r="E120" s="11">
        <v>103.96</v>
      </c>
      <c r="F120" s="11">
        <v>0.54100000000000004</v>
      </c>
      <c r="G120" s="11" t="s">
        <v>30</v>
      </c>
      <c r="H120" s="11">
        <v>0.01</v>
      </c>
      <c r="I120" s="11">
        <v>71.5</v>
      </c>
      <c r="J120" s="11" t="s">
        <v>46</v>
      </c>
      <c r="K120" s="11">
        <v>182</v>
      </c>
    </row>
    <row r="121" spans="1:11" x14ac:dyDescent="0.25">
      <c r="A121" s="11" t="s">
        <v>670</v>
      </c>
      <c r="B121" s="11" t="s">
        <v>669</v>
      </c>
      <c r="C121" s="11">
        <v>103.48569999999999</v>
      </c>
      <c r="D121" s="11" t="s">
        <v>621</v>
      </c>
      <c r="E121" s="11">
        <v>103.0915</v>
      </c>
      <c r="F121" s="11">
        <v>0.54</v>
      </c>
      <c r="G121" s="11" t="s">
        <v>30</v>
      </c>
      <c r="H121" s="11">
        <v>0.01</v>
      </c>
      <c r="I121" s="11">
        <v>73</v>
      </c>
      <c r="J121" s="11" t="s">
        <v>46</v>
      </c>
      <c r="K121" s="11">
        <v>182</v>
      </c>
    </row>
    <row r="122" spans="1:11" x14ac:dyDescent="0.25">
      <c r="A122" s="11" t="s">
        <v>668</v>
      </c>
      <c r="B122" s="11" t="s">
        <v>616</v>
      </c>
      <c r="C122" s="11">
        <v>103.90179999999999</v>
      </c>
      <c r="D122" s="11" t="s">
        <v>669</v>
      </c>
      <c r="E122" s="11">
        <v>103.5157</v>
      </c>
      <c r="F122" s="11">
        <v>0.54</v>
      </c>
      <c r="G122" s="11" t="s">
        <v>30</v>
      </c>
      <c r="H122" s="11">
        <v>0.01</v>
      </c>
      <c r="I122" s="11">
        <v>71.5</v>
      </c>
      <c r="J122" s="11" t="s">
        <v>46</v>
      </c>
      <c r="K122" s="11">
        <v>182</v>
      </c>
    </row>
    <row r="123" spans="1:11" x14ac:dyDescent="0.25">
      <c r="A123" s="11" t="s">
        <v>696</v>
      </c>
      <c r="B123" s="11" t="s">
        <v>697</v>
      </c>
      <c r="C123" s="11">
        <v>105.5468</v>
      </c>
      <c r="D123" s="11" t="s">
        <v>619</v>
      </c>
      <c r="E123" s="11">
        <v>105.34</v>
      </c>
      <c r="F123" s="11">
        <v>0.55149999999999999</v>
      </c>
      <c r="G123" s="11" t="s">
        <v>30</v>
      </c>
      <c r="H123" s="11">
        <v>0.01</v>
      </c>
      <c r="I123" s="11">
        <v>37.5</v>
      </c>
      <c r="J123" s="11" t="s">
        <v>46</v>
      </c>
      <c r="K123" s="11">
        <v>182</v>
      </c>
    </row>
    <row r="124" spans="1:11" x14ac:dyDescent="0.25">
      <c r="A124" s="11" t="s">
        <v>699</v>
      </c>
      <c r="B124" s="11" t="s">
        <v>700</v>
      </c>
      <c r="C124" s="11">
        <v>104.6768</v>
      </c>
      <c r="D124" s="11" t="s">
        <v>646</v>
      </c>
      <c r="E124" s="11">
        <v>104.30419999999999</v>
      </c>
      <c r="F124" s="11">
        <v>0.54</v>
      </c>
      <c r="G124" s="11" t="s">
        <v>30</v>
      </c>
      <c r="H124" s="11">
        <v>0.01</v>
      </c>
      <c r="I124" s="11">
        <v>69</v>
      </c>
      <c r="J124" s="11" t="s">
        <v>46</v>
      </c>
      <c r="K124" s="11">
        <v>182</v>
      </c>
    </row>
    <row r="125" spans="1:11" x14ac:dyDescent="0.25">
      <c r="A125" s="11" t="s">
        <v>671</v>
      </c>
      <c r="B125" s="11" t="s">
        <v>672</v>
      </c>
      <c r="C125" s="11">
        <v>104.60680000000001</v>
      </c>
      <c r="D125" s="11" t="s">
        <v>640</v>
      </c>
      <c r="E125" s="11">
        <v>104.3206</v>
      </c>
      <c r="F125" s="11">
        <v>0.54</v>
      </c>
      <c r="G125" s="11" t="s">
        <v>30</v>
      </c>
      <c r="H125" s="11">
        <v>0.01</v>
      </c>
      <c r="I125" s="11">
        <v>53</v>
      </c>
      <c r="J125" s="11" t="s">
        <v>46</v>
      </c>
      <c r="K125" s="11">
        <v>182</v>
      </c>
    </row>
    <row r="126" spans="1:11" x14ac:dyDescent="0.25">
      <c r="A126" s="11" t="s">
        <v>675</v>
      </c>
      <c r="B126" s="11" t="s">
        <v>676</v>
      </c>
      <c r="C126" s="11">
        <v>104.27679999999999</v>
      </c>
      <c r="D126" s="11" t="s">
        <v>669</v>
      </c>
      <c r="E126" s="11">
        <v>103.87</v>
      </c>
      <c r="F126" s="11">
        <v>0.54239999999999999</v>
      </c>
      <c r="G126" s="11" t="s">
        <v>30</v>
      </c>
      <c r="H126" s="11">
        <v>0.01</v>
      </c>
      <c r="I126" s="11">
        <v>75</v>
      </c>
      <c r="J126" s="11" t="s">
        <v>46</v>
      </c>
      <c r="K126" s="11">
        <v>182</v>
      </c>
    </row>
    <row r="127" spans="1:11" x14ac:dyDescent="0.25">
      <c r="A127" s="11" t="s">
        <v>662</v>
      </c>
      <c r="B127" s="11" t="s">
        <v>663</v>
      </c>
      <c r="C127" s="11">
        <v>105.13679999999999</v>
      </c>
      <c r="D127" s="11" t="s">
        <v>664</v>
      </c>
      <c r="E127" s="11">
        <v>104.4</v>
      </c>
      <c r="F127" s="11">
        <v>1.2079</v>
      </c>
      <c r="G127" s="11" t="s">
        <v>30</v>
      </c>
      <c r="H127" s="11">
        <v>0.01</v>
      </c>
      <c r="I127" s="11">
        <v>61</v>
      </c>
      <c r="J127" s="11" t="s">
        <v>46</v>
      </c>
      <c r="K127" s="11">
        <v>182</v>
      </c>
    </row>
    <row r="128" spans="1:11" x14ac:dyDescent="0.25">
      <c r="A128" s="11" t="s">
        <v>436</v>
      </c>
      <c r="B128" s="11" t="s">
        <v>437</v>
      </c>
      <c r="C128" s="11">
        <v>102.10680000000001</v>
      </c>
      <c r="D128" s="11" t="s">
        <v>438</v>
      </c>
      <c r="E128" s="11">
        <v>101.82</v>
      </c>
      <c r="F128" s="11">
        <v>0.54630000000000001</v>
      </c>
      <c r="G128" s="11" t="s">
        <v>30</v>
      </c>
      <c r="H128" s="11">
        <v>0.01</v>
      </c>
      <c r="I128" s="11">
        <v>52.5</v>
      </c>
      <c r="J128" s="11" t="s">
        <v>46</v>
      </c>
      <c r="K128" s="11">
        <v>182</v>
      </c>
    </row>
    <row r="129" spans="1:11" x14ac:dyDescent="0.25">
      <c r="A129" s="11" t="s">
        <v>439</v>
      </c>
      <c r="B129" s="11" t="s">
        <v>432</v>
      </c>
      <c r="C129" s="11">
        <v>101.6768</v>
      </c>
      <c r="D129" s="11" t="s">
        <v>438</v>
      </c>
      <c r="E129" s="11">
        <v>101.4554</v>
      </c>
      <c r="F129" s="11">
        <v>0.54</v>
      </c>
      <c r="G129" s="11" t="s">
        <v>30</v>
      </c>
      <c r="H129" s="11">
        <v>0.01</v>
      </c>
      <c r="I129" s="11">
        <v>41</v>
      </c>
      <c r="J129" s="11" t="s">
        <v>46</v>
      </c>
      <c r="K129" s="11">
        <v>182</v>
      </c>
    </row>
    <row r="130" spans="1:11" x14ac:dyDescent="0.25">
      <c r="A130" s="11" t="s">
        <v>467</v>
      </c>
      <c r="B130" s="11" t="s">
        <v>438</v>
      </c>
      <c r="C130" s="11">
        <v>101.4254</v>
      </c>
      <c r="D130" s="11" t="s">
        <v>468</v>
      </c>
      <c r="E130" s="11">
        <v>101.16</v>
      </c>
      <c r="F130" s="11">
        <v>0.53620000000000001</v>
      </c>
      <c r="G130" s="11" t="s">
        <v>30</v>
      </c>
      <c r="H130" s="11">
        <v>0.01</v>
      </c>
      <c r="I130" s="11">
        <v>49.5</v>
      </c>
      <c r="J130" s="11" t="s">
        <v>46</v>
      </c>
      <c r="K130" s="11">
        <v>182</v>
      </c>
    </row>
    <row r="131" spans="1:11" x14ac:dyDescent="0.25">
      <c r="A131" s="11" t="s">
        <v>469</v>
      </c>
      <c r="B131" s="11" t="s">
        <v>470</v>
      </c>
      <c r="C131" s="11">
        <v>103.1168</v>
      </c>
      <c r="D131" s="11" t="s">
        <v>471</v>
      </c>
      <c r="E131" s="11">
        <v>102.83</v>
      </c>
      <c r="F131" s="11">
        <v>0.53610000000000002</v>
      </c>
      <c r="G131" s="11" t="s">
        <v>30</v>
      </c>
      <c r="H131" s="11">
        <v>0.01</v>
      </c>
      <c r="I131" s="11">
        <v>53.5</v>
      </c>
      <c r="J131" s="11" t="s">
        <v>46</v>
      </c>
      <c r="K131" s="11">
        <v>182</v>
      </c>
    </row>
    <row r="132" spans="1:11" x14ac:dyDescent="0.25">
      <c r="A132" s="11" t="s">
        <v>465</v>
      </c>
      <c r="B132" s="11" t="s">
        <v>466</v>
      </c>
      <c r="C132" s="11">
        <v>102.8368</v>
      </c>
      <c r="D132" s="11" t="s">
        <v>457</v>
      </c>
      <c r="E132" s="11">
        <v>102.52</v>
      </c>
      <c r="F132" s="11">
        <v>0.91830000000000001</v>
      </c>
      <c r="G132" s="11" t="s">
        <v>30</v>
      </c>
      <c r="H132" s="11">
        <v>0.01</v>
      </c>
      <c r="I132" s="11">
        <v>34.5</v>
      </c>
      <c r="J132" s="11" t="s">
        <v>46</v>
      </c>
      <c r="K132" s="11">
        <v>182</v>
      </c>
    </row>
    <row r="133" spans="1:11" x14ac:dyDescent="0.25">
      <c r="A133" s="11" t="s">
        <v>447</v>
      </c>
      <c r="B133" s="11" t="s">
        <v>448</v>
      </c>
      <c r="C133" s="11">
        <v>102.2568</v>
      </c>
      <c r="D133" s="11" t="s">
        <v>449</v>
      </c>
      <c r="E133" s="11">
        <v>101.8068</v>
      </c>
      <c r="F133" s="11">
        <v>0.78259999999999996</v>
      </c>
      <c r="G133" s="11" t="s">
        <v>30</v>
      </c>
      <c r="H133" s="11">
        <v>0.01</v>
      </c>
      <c r="I133" s="11">
        <v>57.5</v>
      </c>
      <c r="J133" s="11" t="s">
        <v>46</v>
      </c>
      <c r="K133" s="11">
        <v>182</v>
      </c>
    </row>
    <row r="134" spans="1:11" x14ac:dyDescent="0.25">
      <c r="A134" s="11" t="s">
        <v>450</v>
      </c>
      <c r="B134" s="11" t="s">
        <v>451</v>
      </c>
      <c r="C134" s="11">
        <v>103.27679999999999</v>
      </c>
      <c r="D134" s="11" t="s">
        <v>452</v>
      </c>
      <c r="E134" s="11">
        <v>103.11799999999999</v>
      </c>
      <c r="F134" s="11">
        <v>0.52929999999999999</v>
      </c>
      <c r="G134" s="11" t="s">
        <v>30</v>
      </c>
      <c r="H134" s="11">
        <v>0.01</v>
      </c>
      <c r="I134" s="11">
        <v>30</v>
      </c>
      <c r="J134" s="11" t="s">
        <v>46</v>
      </c>
      <c r="K134" s="11">
        <v>182</v>
      </c>
    </row>
    <row r="135" spans="1:11" x14ac:dyDescent="0.25">
      <c r="A135" s="11" t="s">
        <v>430</v>
      </c>
      <c r="B135" s="11" t="s">
        <v>431</v>
      </c>
      <c r="C135" s="11">
        <v>102.0368</v>
      </c>
      <c r="D135" s="11" t="s">
        <v>432</v>
      </c>
      <c r="E135" s="11">
        <v>101.7068</v>
      </c>
      <c r="F135" s="11">
        <v>0.71740000000000004</v>
      </c>
      <c r="G135" s="11" t="s">
        <v>30</v>
      </c>
      <c r="H135" s="11">
        <v>0.01</v>
      </c>
      <c r="I135" s="11">
        <v>46</v>
      </c>
      <c r="J135" s="11" t="s">
        <v>46</v>
      </c>
      <c r="K135" s="11">
        <v>182</v>
      </c>
    </row>
    <row r="136" spans="1:11" x14ac:dyDescent="0.25">
      <c r="A136" s="11" t="s">
        <v>433</v>
      </c>
      <c r="B136" s="11" t="s">
        <v>434</v>
      </c>
      <c r="C136" s="11">
        <v>102.2068</v>
      </c>
      <c r="D136" s="11" t="s">
        <v>435</v>
      </c>
      <c r="E136" s="11">
        <v>101.67</v>
      </c>
      <c r="F136" s="11">
        <v>0.53949999999999998</v>
      </c>
      <c r="G136" s="11" t="s">
        <v>30</v>
      </c>
      <c r="H136" s="11">
        <v>0.01</v>
      </c>
      <c r="I136" s="11">
        <v>99.5</v>
      </c>
      <c r="J136" s="11" t="s">
        <v>46</v>
      </c>
      <c r="K136" s="11">
        <v>182</v>
      </c>
    </row>
    <row r="137" spans="1:11" x14ac:dyDescent="0.25">
      <c r="A137" s="11" t="s">
        <v>427</v>
      </c>
      <c r="B137" s="11" t="s">
        <v>428</v>
      </c>
      <c r="C137" s="11">
        <v>102.6468</v>
      </c>
      <c r="D137" s="11" t="s">
        <v>429</v>
      </c>
      <c r="E137" s="11">
        <v>102.45</v>
      </c>
      <c r="F137" s="11">
        <v>0.53920000000000001</v>
      </c>
      <c r="G137" s="11" t="s">
        <v>30</v>
      </c>
      <c r="H137" s="11">
        <v>0.01</v>
      </c>
      <c r="I137" s="11">
        <v>36.5</v>
      </c>
      <c r="J137" s="11" t="s">
        <v>46</v>
      </c>
      <c r="K137" s="11">
        <v>182</v>
      </c>
    </row>
    <row r="138" spans="1:11" x14ac:dyDescent="0.25">
      <c r="A138" s="11" t="s">
        <v>474</v>
      </c>
      <c r="B138" s="11" t="s">
        <v>475</v>
      </c>
      <c r="C138" s="11">
        <v>102.5468</v>
      </c>
      <c r="D138" s="11" t="s">
        <v>455</v>
      </c>
      <c r="E138" s="11">
        <v>102.06399999999999</v>
      </c>
      <c r="F138" s="11">
        <v>0.53639999999999999</v>
      </c>
      <c r="G138" s="11" t="s">
        <v>30</v>
      </c>
      <c r="H138" s="11">
        <v>0.01</v>
      </c>
      <c r="I138" s="11">
        <v>90</v>
      </c>
      <c r="J138" s="11" t="s">
        <v>46</v>
      </c>
      <c r="K138" s="11">
        <v>182</v>
      </c>
    </row>
    <row r="139" spans="1:11" x14ac:dyDescent="0.25">
      <c r="A139" s="11" t="s">
        <v>580</v>
      </c>
      <c r="B139" s="11" t="s">
        <v>449</v>
      </c>
      <c r="C139" s="11">
        <v>101.77679999999999</v>
      </c>
      <c r="D139" s="11" t="s">
        <v>459</v>
      </c>
      <c r="E139" s="11">
        <v>101.42</v>
      </c>
      <c r="F139" s="11">
        <v>0.55320000000000003</v>
      </c>
      <c r="G139" s="11" t="s">
        <v>30</v>
      </c>
      <c r="H139" s="11">
        <v>0.01</v>
      </c>
      <c r="I139" s="11">
        <v>64.5</v>
      </c>
      <c r="J139" s="11" t="s">
        <v>46</v>
      </c>
      <c r="K139" s="11">
        <v>182</v>
      </c>
    </row>
    <row r="140" spans="1:11" x14ac:dyDescent="0.25">
      <c r="A140" s="11" t="s">
        <v>460</v>
      </c>
      <c r="B140" s="11" t="s">
        <v>461</v>
      </c>
      <c r="C140" s="11">
        <v>102.56</v>
      </c>
      <c r="D140" s="11" t="s">
        <v>462</v>
      </c>
      <c r="E140" s="11">
        <v>101.59</v>
      </c>
      <c r="F140" s="11">
        <v>1.0601</v>
      </c>
      <c r="G140" s="11" t="s">
        <v>30</v>
      </c>
      <c r="H140" s="11">
        <v>0.01</v>
      </c>
      <c r="I140" s="11">
        <v>91.5</v>
      </c>
      <c r="J140" s="11" t="s">
        <v>46</v>
      </c>
      <c r="K140" s="11">
        <v>182</v>
      </c>
    </row>
    <row r="141" spans="1:11" x14ac:dyDescent="0.25">
      <c r="A141" s="11" t="s">
        <v>577</v>
      </c>
      <c r="B141" s="11" t="s">
        <v>578</v>
      </c>
      <c r="C141" s="11">
        <v>102.2568</v>
      </c>
      <c r="D141" s="11" t="s">
        <v>579</v>
      </c>
      <c r="E141" s="11">
        <v>101.7978</v>
      </c>
      <c r="F141" s="11">
        <v>0.54</v>
      </c>
      <c r="G141" s="11" t="s">
        <v>30</v>
      </c>
      <c r="H141" s="11">
        <v>0.01</v>
      </c>
      <c r="I141" s="11">
        <v>85</v>
      </c>
      <c r="J141" s="11" t="s">
        <v>46</v>
      </c>
      <c r="K141" s="11">
        <v>182</v>
      </c>
    </row>
    <row r="142" spans="1:11" x14ac:dyDescent="0.25">
      <c r="A142" s="11" t="s">
        <v>585</v>
      </c>
      <c r="B142" s="11" t="s">
        <v>582</v>
      </c>
      <c r="C142" s="11">
        <v>101.5947</v>
      </c>
      <c r="D142" s="11" t="s">
        <v>584</v>
      </c>
      <c r="E142" s="11">
        <v>101.2248</v>
      </c>
      <c r="F142" s="11">
        <v>0.54</v>
      </c>
      <c r="G142" s="11" t="s">
        <v>30</v>
      </c>
      <c r="H142" s="11">
        <v>0.01</v>
      </c>
      <c r="I142" s="11">
        <v>68.5</v>
      </c>
      <c r="J142" s="11" t="s">
        <v>46</v>
      </c>
      <c r="K142" s="11">
        <v>182</v>
      </c>
    </row>
    <row r="143" spans="1:11" x14ac:dyDescent="0.25">
      <c r="A143" s="11" t="s">
        <v>581</v>
      </c>
      <c r="B143" s="11" t="s">
        <v>579</v>
      </c>
      <c r="C143" s="11">
        <v>101.76779999999999</v>
      </c>
      <c r="D143" s="11" t="s">
        <v>582</v>
      </c>
      <c r="E143" s="11">
        <v>101.6247</v>
      </c>
      <c r="F143" s="11">
        <v>0.54</v>
      </c>
      <c r="G143" s="11" t="s">
        <v>30</v>
      </c>
      <c r="H143" s="11">
        <v>0.01</v>
      </c>
      <c r="I143" s="11">
        <v>26.5</v>
      </c>
      <c r="J143" s="11" t="s">
        <v>46</v>
      </c>
      <c r="K143" s="11">
        <v>182</v>
      </c>
    </row>
    <row r="144" spans="1:11" x14ac:dyDescent="0.25">
      <c r="A144" s="11" t="s">
        <v>456</v>
      </c>
      <c r="B144" s="11" t="s">
        <v>457</v>
      </c>
      <c r="C144" s="11">
        <v>102.1801</v>
      </c>
      <c r="D144" s="11" t="s">
        <v>454</v>
      </c>
      <c r="E144" s="11">
        <v>101.5132</v>
      </c>
      <c r="F144" s="11">
        <v>0.54</v>
      </c>
      <c r="G144" s="11" t="s">
        <v>30</v>
      </c>
      <c r="H144" s="11">
        <v>0.01</v>
      </c>
      <c r="I144" s="11">
        <v>123.5</v>
      </c>
      <c r="J144" s="11" t="s">
        <v>46</v>
      </c>
      <c r="K144" s="11">
        <v>182</v>
      </c>
    </row>
    <row r="145" spans="1:11" x14ac:dyDescent="0.25">
      <c r="A145" s="11" t="s">
        <v>472</v>
      </c>
      <c r="B145" s="11" t="s">
        <v>473</v>
      </c>
      <c r="C145" s="11">
        <v>102.5368</v>
      </c>
      <c r="D145" s="11" t="s">
        <v>457</v>
      </c>
      <c r="E145" s="11">
        <v>102.2101</v>
      </c>
      <c r="F145" s="11">
        <v>0.52690000000000003</v>
      </c>
      <c r="G145" s="11" t="s">
        <v>30</v>
      </c>
      <c r="H145" s="11">
        <v>0.01</v>
      </c>
      <c r="I145" s="11">
        <v>62</v>
      </c>
      <c r="J145" s="11" t="s">
        <v>46</v>
      </c>
      <c r="K145" s="11">
        <v>182</v>
      </c>
    </row>
    <row r="146" spans="1:11" x14ac:dyDescent="0.25">
      <c r="A146" s="11" t="s">
        <v>453</v>
      </c>
      <c r="B146" s="11" t="s">
        <v>454</v>
      </c>
      <c r="C146" s="11">
        <v>101.4832</v>
      </c>
      <c r="D146" s="11" t="s">
        <v>455</v>
      </c>
      <c r="E146" s="11">
        <v>101.21</v>
      </c>
      <c r="F146" s="11">
        <v>0.55759999999999998</v>
      </c>
      <c r="G146" s="11" t="s">
        <v>30</v>
      </c>
      <c r="H146" s="11">
        <v>0.01</v>
      </c>
      <c r="I146" s="11">
        <v>49</v>
      </c>
      <c r="J146" s="11" t="s">
        <v>46</v>
      </c>
      <c r="K146" s="11">
        <v>182</v>
      </c>
    </row>
    <row r="147" spans="1:11" x14ac:dyDescent="0.25">
      <c r="A147" s="11" t="s">
        <v>463</v>
      </c>
      <c r="B147" s="11" t="s">
        <v>464</v>
      </c>
      <c r="C147" s="11">
        <v>101.88679999999999</v>
      </c>
      <c r="D147" s="11" t="s">
        <v>462</v>
      </c>
      <c r="E147" s="11">
        <v>101.22</v>
      </c>
      <c r="F147" s="11">
        <v>0.54430000000000001</v>
      </c>
      <c r="G147" s="11" t="s">
        <v>30</v>
      </c>
      <c r="H147" s="11">
        <v>0.01</v>
      </c>
      <c r="I147" s="11">
        <v>122.5</v>
      </c>
      <c r="J147" s="11" t="s">
        <v>46</v>
      </c>
      <c r="K147" s="11">
        <v>182</v>
      </c>
    </row>
    <row r="148" spans="1:11" x14ac:dyDescent="0.25">
      <c r="A148" s="11" t="s">
        <v>458</v>
      </c>
      <c r="B148" s="11" t="s">
        <v>435</v>
      </c>
      <c r="C148" s="11">
        <v>101.64</v>
      </c>
      <c r="D148" s="11" t="s">
        <v>459</v>
      </c>
      <c r="E148" s="11">
        <v>101.60599999999999</v>
      </c>
      <c r="F148" s="11">
        <v>0.56669999999999998</v>
      </c>
      <c r="G148" s="11" t="s">
        <v>30</v>
      </c>
      <c r="H148" s="11">
        <v>0.01</v>
      </c>
      <c r="I148" s="11">
        <v>6</v>
      </c>
      <c r="J148" s="11" t="s">
        <v>46</v>
      </c>
      <c r="K148" s="11">
        <v>182</v>
      </c>
    </row>
    <row r="149" spans="1:11" x14ac:dyDescent="0.25">
      <c r="A149" s="11" t="s">
        <v>486</v>
      </c>
      <c r="B149" s="11" t="s">
        <v>487</v>
      </c>
      <c r="C149" s="11">
        <v>104.5168</v>
      </c>
      <c r="D149" s="11" t="s">
        <v>485</v>
      </c>
      <c r="E149" s="11">
        <v>104.09</v>
      </c>
      <c r="F149" s="11">
        <v>0.63700000000000001</v>
      </c>
      <c r="G149" s="11" t="s">
        <v>30</v>
      </c>
      <c r="H149" s="11">
        <v>0.01</v>
      </c>
      <c r="I149" s="11">
        <v>67</v>
      </c>
      <c r="J149" s="11" t="s">
        <v>46</v>
      </c>
      <c r="K149" s="11">
        <v>182</v>
      </c>
    </row>
    <row r="150" spans="1:11" x14ac:dyDescent="0.25">
      <c r="A150" s="11" t="s">
        <v>482</v>
      </c>
      <c r="B150" s="11" t="s">
        <v>478</v>
      </c>
      <c r="C150" s="11">
        <v>104.18680000000001</v>
      </c>
      <c r="D150" s="11" t="s">
        <v>483</v>
      </c>
      <c r="E150" s="11">
        <v>103.86</v>
      </c>
      <c r="F150" s="11">
        <v>0.54020000000000001</v>
      </c>
      <c r="G150" s="11" t="s">
        <v>30</v>
      </c>
      <c r="H150" s="11">
        <v>0.01</v>
      </c>
      <c r="I150" s="11">
        <v>60.5</v>
      </c>
      <c r="J150" s="11" t="s">
        <v>46</v>
      </c>
      <c r="K150" s="11">
        <v>182</v>
      </c>
    </row>
    <row r="151" spans="1:11" x14ac:dyDescent="0.25">
      <c r="A151" s="11" t="s">
        <v>484</v>
      </c>
      <c r="B151" s="11" t="s">
        <v>481</v>
      </c>
      <c r="C151" s="11">
        <v>103.26900000000001</v>
      </c>
      <c r="D151" s="11" t="s">
        <v>485</v>
      </c>
      <c r="E151" s="11">
        <v>103.01519999999999</v>
      </c>
      <c r="F151" s="11">
        <v>0.54</v>
      </c>
      <c r="G151" s="11" t="s">
        <v>30</v>
      </c>
      <c r="H151" s="11">
        <v>0.01</v>
      </c>
      <c r="I151" s="11">
        <v>47</v>
      </c>
      <c r="J151" s="11" t="s">
        <v>46</v>
      </c>
      <c r="K151" s="11">
        <v>182</v>
      </c>
    </row>
    <row r="152" spans="1:11" x14ac:dyDescent="0.25">
      <c r="A152" s="11" t="s">
        <v>510</v>
      </c>
      <c r="B152" s="11" t="s">
        <v>511</v>
      </c>
      <c r="C152" s="11">
        <v>103.8468</v>
      </c>
      <c r="D152" s="11" t="s">
        <v>512</v>
      </c>
      <c r="E152" s="11">
        <v>103.7037</v>
      </c>
      <c r="F152" s="11">
        <v>0.54</v>
      </c>
      <c r="G152" s="11" t="s">
        <v>30</v>
      </c>
      <c r="H152" s="11">
        <v>0.01</v>
      </c>
      <c r="I152" s="11">
        <v>26.5</v>
      </c>
      <c r="J152" s="11" t="s">
        <v>46</v>
      </c>
      <c r="K152" s="11">
        <v>182</v>
      </c>
    </row>
    <row r="153" spans="1:11" x14ac:dyDescent="0.25">
      <c r="A153" s="11" t="s">
        <v>513</v>
      </c>
      <c r="B153" s="11" t="s">
        <v>485</v>
      </c>
      <c r="C153" s="11">
        <v>102.98520000000001</v>
      </c>
      <c r="D153" s="11" t="s">
        <v>514</v>
      </c>
      <c r="E153" s="11">
        <v>102.68</v>
      </c>
      <c r="F153" s="11">
        <v>0.54020000000000001</v>
      </c>
      <c r="G153" s="11" t="s">
        <v>30</v>
      </c>
      <c r="H153" s="11">
        <v>0.01</v>
      </c>
      <c r="I153" s="11">
        <v>56.5</v>
      </c>
      <c r="J153" s="11" t="s">
        <v>46</v>
      </c>
      <c r="K153" s="11">
        <v>182</v>
      </c>
    </row>
    <row r="154" spans="1:11" x14ac:dyDescent="0.25">
      <c r="A154" s="11" t="s">
        <v>497</v>
      </c>
      <c r="B154" s="11" t="s">
        <v>493</v>
      </c>
      <c r="C154" s="11">
        <v>103.5882</v>
      </c>
      <c r="D154" s="11" t="s">
        <v>490</v>
      </c>
      <c r="E154" s="11">
        <v>103.5612</v>
      </c>
      <c r="F154" s="11">
        <v>0.54</v>
      </c>
      <c r="G154" s="11" t="s">
        <v>30</v>
      </c>
      <c r="H154" s="11">
        <v>0.01</v>
      </c>
      <c r="I154" s="11">
        <v>5</v>
      </c>
      <c r="J154" s="11" t="s">
        <v>46</v>
      </c>
      <c r="K154" s="11">
        <v>182</v>
      </c>
    </row>
    <row r="155" spans="1:11" x14ac:dyDescent="0.25">
      <c r="A155" s="11" t="s">
        <v>494</v>
      </c>
      <c r="B155" s="11" t="s">
        <v>495</v>
      </c>
      <c r="C155" s="11">
        <v>103.93680000000001</v>
      </c>
      <c r="D155" s="11" t="s">
        <v>493</v>
      </c>
      <c r="E155" s="11">
        <v>103.6182</v>
      </c>
      <c r="F155" s="11">
        <v>0.54</v>
      </c>
      <c r="G155" s="11" t="s">
        <v>30</v>
      </c>
      <c r="H155" s="11">
        <v>0.01</v>
      </c>
      <c r="I155" s="11">
        <v>59</v>
      </c>
      <c r="J155" s="11" t="s">
        <v>46</v>
      </c>
      <c r="K155" s="11">
        <v>182</v>
      </c>
    </row>
    <row r="156" spans="1:11" x14ac:dyDescent="0.25">
      <c r="A156" s="11" t="s">
        <v>496</v>
      </c>
      <c r="B156" s="11" t="s">
        <v>490</v>
      </c>
      <c r="C156" s="11">
        <v>103.5312</v>
      </c>
      <c r="D156" s="11" t="s">
        <v>481</v>
      </c>
      <c r="E156" s="11">
        <v>103.29900000000001</v>
      </c>
      <c r="F156" s="11">
        <v>0.54</v>
      </c>
      <c r="G156" s="11" t="s">
        <v>30</v>
      </c>
      <c r="H156" s="11">
        <v>0.01</v>
      </c>
      <c r="I156" s="11">
        <v>43</v>
      </c>
      <c r="J156" s="11" t="s">
        <v>46</v>
      </c>
      <c r="K156" s="11">
        <v>182</v>
      </c>
    </row>
    <row r="157" spans="1:11" x14ac:dyDescent="0.25">
      <c r="A157" s="11" t="s">
        <v>476</v>
      </c>
      <c r="B157" s="11" t="s">
        <v>477</v>
      </c>
      <c r="C157" s="11">
        <v>104.7368</v>
      </c>
      <c r="D157" s="11" t="s">
        <v>478</v>
      </c>
      <c r="E157" s="11">
        <v>104.21680000000001</v>
      </c>
      <c r="F157" s="11">
        <v>1.0196000000000001</v>
      </c>
      <c r="G157" s="11" t="s">
        <v>30</v>
      </c>
      <c r="H157" s="11">
        <v>0.01</v>
      </c>
      <c r="I157" s="11">
        <v>51</v>
      </c>
      <c r="J157" s="11" t="s">
        <v>46</v>
      </c>
      <c r="K157" s="11">
        <v>182</v>
      </c>
    </row>
    <row r="158" spans="1:11" x14ac:dyDescent="0.25">
      <c r="A158" s="11" t="s">
        <v>479</v>
      </c>
      <c r="B158" s="11" t="s">
        <v>480</v>
      </c>
      <c r="C158" s="11">
        <v>105.0368</v>
      </c>
      <c r="D158" s="11" t="s">
        <v>481</v>
      </c>
      <c r="E158" s="11">
        <v>104.01</v>
      </c>
      <c r="F158" s="11">
        <v>1.4564999999999999</v>
      </c>
      <c r="G158" s="11" t="s">
        <v>30</v>
      </c>
      <c r="H158" s="11">
        <v>0.01</v>
      </c>
      <c r="I158" s="11">
        <v>70.5</v>
      </c>
      <c r="J158" s="11" t="s">
        <v>46</v>
      </c>
      <c r="K158" s="11">
        <v>182</v>
      </c>
    </row>
    <row r="159" spans="1:11" x14ac:dyDescent="0.25">
      <c r="A159" s="11" t="s">
        <v>515</v>
      </c>
      <c r="B159" s="11" t="s">
        <v>512</v>
      </c>
      <c r="C159" s="11">
        <v>103.6737</v>
      </c>
      <c r="D159" s="11" t="s">
        <v>516</v>
      </c>
      <c r="E159" s="11">
        <v>103.6143</v>
      </c>
      <c r="F159" s="11">
        <v>0.54</v>
      </c>
      <c r="G159" s="11" t="s">
        <v>30</v>
      </c>
      <c r="H159" s="11">
        <v>0.01</v>
      </c>
      <c r="I159" s="11">
        <v>11</v>
      </c>
      <c r="J159" s="11" t="s">
        <v>46</v>
      </c>
      <c r="K159" s="11">
        <v>182</v>
      </c>
    </row>
    <row r="160" spans="1:11" x14ac:dyDescent="0.25">
      <c r="A160" s="11" t="s">
        <v>506</v>
      </c>
      <c r="B160" s="11" t="s">
        <v>507</v>
      </c>
      <c r="C160" s="11">
        <v>103.60680000000001</v>
      </c>
      <c r="D160" s="11" t="s">
        <v>444</v>
      </c>
      <c r="E160" s="11">
        <v>103.2072</v>
      </c>
      <c r="F160" s="11">
        <v>0.54</v>
      </c>
      <c r="G160" s="11" t="s">
        <v>30</v>
      </c>
      <c r="H160" s="11">
        <v>0.01</v>
      </c>
      <c r="I160" s="11">
        <v>74</v>
      </c>
      <c r="J160" s="11" t="s">
        <v>46</v>
      </c>
      <c r="K160" s="11">
        <v>182</v>
      </c>
    </row>
    <row r="161" spans="1:11" x14ac:dyDescent="0.25">
      <c r="A161" s="11" t="s">
        <v>508</v>
      </c>
      <c r="B161" s="11" t="s">
        <v>500</v>
      </c>
      <c r="C161" s="11">
        <v>102.7383</v>
      </c>
      <c r="D161" s="11" t="s">
        <v>509</v>
      </c>
      <c r="E161" s="11">
        <v>102.27</v>
      </c>
      <c r="F161" s="11">
        <v>0.54139999999999999</v>
      </c>
      <c r="G161" s="11" t="s">
        <v>30</v>
      </c>
      <c r="H161" s="11">
        <v>0.01</v>
      </c>
      <c r="I161" s="11">
        <v>86.5</v>
      </c>
      <c r="J161" s="11" t="s">
        <v>46</v>
      </c>
      <c r="K161" s="11">
        <v>182</v>
      </c>
    </row>
    <row r="162" spans="1:11" x14ac:dyDescent="0.25">
      <c r="A162" s="11" t="s">
        <v>443</v>
      </c>
      <c r="B162" s="11" t="s">
        <v>444</v>
      </c>
      <c r="C162" s="11">
        <v>103.1772</v>
      </c>
      <c r="D162" s="11" t="s">
        <v>441</v>
      </c>
      <c r="E162" s="11">
        <v>102.783</v>
      </c>
      <c r="F162" s="11">
        <v>0.54</v>
      </c>
      <c r="G162" s="11" t="s">
        <v>30</v>
      </c>
      <c r="H162" s="11">
        <v>0.01</v>
      </c>
      <c r="I162" s="11">
        <v>73</v>
      </c>
      <c r="J162" s="11" t="s">
        <v>46</v>
      </c>
      <c r="K162" s="11">
        <v>182</v>
      </c>
    </row>
    <row r="163" spans="1:11" x14ac:dyDescent="0.25">
      <c r="A163" s="11" t="s">
        <v>445</v>
      </c>
      <c r="B163" s="11" t="s">
        <v>442</v>
      </c>
      <c r="C163" s="11">
        <v>102.33150000000001</v>
      </c>
      <c r="D163" s="11" t="s">
        <v>446</v>
      </c>
      <c r="E163" s="11">
        <v>101.88</v>
      </c>
      <c r="F163" s="11">
        <v>0.55400000000000005</v>
      </c>
      <c r="G163" s="11" t="s">
        <v>30</v>
      </c>
      <c r="H163" s="11">
        <v>0.01</v>
      </c>
      <c r="I163" s="11">
        <v>81.5</v>
      </c>
      <c r="J163" s="11" t="s">
        <v>46</v>
      </c>
      <c r="K163" s="11">
        <v>182</v>
      </c>
    </row>
    <row r="164" spans="1:11" x14ac:dyDescent="0.25">
      <c r="A164" s="11" t="s">
        <v>440</v>
      </c>
      <c r="B164" s="11" t="s">
        <v>441</v>
      </c>
      <c r="C164" s="11">
        <v>102.753</v>
      </c>
      <c r="D164" s="11" t="s">
        <v>442</v>
      </c>
      <c r="E164" s="11">
        <v>102.36150000000001</v>
      </c>
      <c r="F164" s="11">
        <v>0.54</v>
      </c>
      <c r="G164" s="11" t="s">
        <v>30</v>
      </c>
      <c r="H164" s="11">
        <v>0.01</v>
      </c>
      <c r="I164" s="11">
        <v>72.5</v>
      </c>
      <c r="J164" s="11" t="s">
        <v>46</v>
      </c>
      <c r="K164" s="11">
        <v>182</v>
      </c>
    </row>
    <row r="165" spans="1:11" x14ac:dyDescent="0.25">
      <c r="A165" s="11" t="s">
        <v>517</v>
      </c>
      <c r="B165" s="11" t="s">
        <v>516</v>
      </c>
      <c r="C165" s="11">
        <v>103.5843</v>
      </c>
      <c r="D165" s="11" t="s">
        <v>502</v>
      </c>
      <c r="E165" s="11">
        <v>103.2495</v>
      </c>
      <c r="F165" s="11">
        <v>0.54</v>
      </c>
      <c r="G165" s="11" t="s">
        <v>30</v>
      </c>
      <c r="H165" s="11">
        <v>0.01</v>
      </c>
      <c r="I165" s="11">
        <v>62</v>
      </c>
      <c r="J165" s="11" t="s">
        <v>46</v>
      </c>
      <c r="K165" s="11">
        <v>182</v>
      </c>
    </row>
    <row r="166" spans="1:11" x14ac:dyDescent="0.25">
      <c r="A166" s="11" t="s">
        <v>518</v>
      </c>
      <c r="B166" s="11" t="s">
        <v>519</v>
      </c>
      <c r="C166" s="11">
        <v>104.10680000000001</v>
      </c>
      <c r="D166" s="11" t="s">
        <v>502</v>
      </c>
      <c r="E166" s="11">
        <v>103.87</v>
      </c>
      <c r="F166" s="11">
        <v>0.55069999999999997</v>
      </c>
      <c r="G166" s="11" t="s">
        <v>30</v>
      </c>
      <c r="H166" s="11">
        <v>0.01</v>
      </c>
      <c r="I166" s="11">
        <v>43</v>
      </c>
      <c r="J166" s="11" t="s">
        <v>46</v>
      </c>
      <c r="K166" s="11">
        <v>182</v>
      </c>
    </row>
    <row r="167" spans="1:11" x14ac:dyDescent="0.25">
      <c r="A167" s="11" t="s">
        <v>501</v>
      </c>
      <c r="B167" s="11" t="s">
        <v>502</v>
      </c>
      <c r="C167" s="11">
        <v>103.2195</v>
      </c>
      <c r="D167" s="11" t="s">
        <v>499</v>
      </c>
      <c r="E167" s="11">
        <v>103.02509999999999</v>
      </c>
      <c r="F167" s="11">
        <v>0.54</v>
      </c>
      <c r="G167" s="11" t="s">
        <v>30</v>
      </c>
      <c r="H167" s="11">
        <v>0.01</v>
      </c>
      <c r="I167" s="11">
        <v>36</v>
      </c>
      <c r="J167" s="11" t="s">
        <v>46</v>
      </c>
      <c r="K167" s="11">
        <v>182</v>
      </c>
    </row>
    <row r="168" spans="1:11" x14ac:dyDescent="0.25">
      <c r="A168" s="11" t="s">
        <v>503</v>
      </c>
      <c r="B168" s="11" t="s">
        <v>504</v>
      </c>
      <c r="C168" s="11">
        <v>103.85680000000001</v>
      </c>
      <c r="D168" s="11" t="s">
        <v>505</v>
      </c>
      <c r="E168" s="11">
        <v>103.43</v>
      </c>
      <c r="F168" s="11">
        <v>0.54369999999999996</v>
      </c>
      <c r="G168" s="11" t="s">
        <v>30</v>
      </c>
      <c r="H168" s="11">
        <v>0.01</v>
      </c>
      <c r="I168" s="11">
        <v>78.5</v>
      </c>
      <c r="J168" s="11" t="s">
        <v>46</v>
      </c>
      <c r="K168" s="11">
        <v>182</v>
      </c>
    </row>
    <row r="169" spans="1:11" x14ac:dyDescent="0.25">
      <c r="A169" s="11" t="s">
        <v>498</v>
      </c>
      <c r="B169" s="11" t="s">
        <v>499</v>
      </c>
      <c r="C169" s="11">
        <v>102.99509999999999</v>
      </c>
      <c r="D169" s="11" t="s">
        <v>500</v>
      </c>
      <c r="E169" s="11">
        <v>102.7683</v>
      </c>
      <c r="F169" s="11">
        <v>0.54</v>
      </c>
      <c r="G169" s="11" t="s">
        <v>30</v>
      </c>
      <c r="H169" s="11">
        <v>0.01</v>
      </c>
      <c r="I169" s="11">
        <v>42</v>
      </c>
      <c r="J169" s="11" t="s">
        <v>46</v>
      </c>
      <c r="K169" s="11">
        <v>182</v>
      </c>
    </row>
    <row r="170" spans="1:11" x14ac:dyDescent="0.25">
      <c r="A170" s="11" t="s">
        <v>164</v>
      </c>
      <c r="B170" s="11" t="s">
        <v>165</v>
      </c>
      <c r="C170" s="11">
        <v>101.7668</v>
      </c>
      <c r="D170" s="11" t="s">
        <v>166</v>
      </c>
      <c r="E170" s="11">
        <v>101.38</v>
      </c>
      <c r="F170" s="11">
        <v>0.53720000000000001</v>
      </c>
      <c r="G170" s="11" t="s">
        <v>30</v>
      </c>
      <c r="H170" s="11">
        <v>0.01</v>
      </c>
      <c r="I170" s="11">
        <v>72</v>
      </c>
      <c r="J170" s="11" t="s">
        <v>46</v>
      </c>
      <c r="K170" s="11">
        <v>182</v>
      </c>
    </row>
    <row r="171" spans="1:11" x14ac:dyDescent="0.25">
      <c r="A171" s="11" t="s">
        <v>159</v>
      </c>
      <c r="B171" s="11" t="s">
        <v>156</v>
      </c>
      <c r="C171" s="11">
        <v>100.67829999999999</v>
      </c>
      <c r="D171" s="11" t="s">
        <v>160</v>
      </c>
      <c r="E171" s="11">
        <v>100.3456</v>
      </c>
      <c r="F171" s="11">
        <v>0.2893</v>
      </c>
      <c r="G171" s="11" t="s">
        <v>30</v>
      </c>
      <c r="H171" s="11">
        <v>0.01</v>
      </c>
      <c r="I171" s="11">
        <v>115</v>
      </c>
      <c r="J171" s="11" t="s">
        <v>46</v>
      </c>
      <c r="K171" s="11">
        <v>182</v>
      </c>
    </row>
    <row r="172" spans="1:11" x14ac:dyDescent="0.25">
      <c r="A172" s="11" t="s">
        <v>178</v>
      </c>
      <c r="B172" s="11" t="s">
        <v>163</v>
      </c>
      <c r="C172" s="11">
        <v>100.379</v>
      </c>
      <c r="D172" s="11" t="s">
        <v>179</v>
      </c>
      <c r="E172" s="11">
        <v>99.98</v>
      </c>
      <c r="F172" s="11">
        <v>0.52849999999999997</v>
      </c>
      <c r="G172" s="11" t="s">
        <v>30</v>
      </c>
      <c r="H172" s="11">
        <v>0.01</v>
      </c>
      <c r="I172" s="11">
        <v>75.5</v>
      </c>
      <c r="J172" s="11" t="s">
        <v>46</v>
      </c>
      <c r="K172" s="11">
        <v>182</v>
      </c>
    </row>
    <row r="173" spans="1:11" x14ac:dyDescent="0.25">
      <c r="A173" s="11" t="s">
        <v>161</v>
      </c>
      <c r="B173" s="11" t="s">
        <v>162</v>
      </c>
      <c r="C173" s="11">
        <v>100.866</v>
      </c>
      <c r="D173" s="11" t="s">
        <v>163</v>
      </c>
      <c r="E173" s="11">
        <v>100.379</v>
      </c>
      <c r="F173" s="11">
        <v>0.52649999999999997</v>
      </c>
      <c r="G173" s="11" t="s">
        <v>30</v>
      </c>
      <c r="H173" s="11">
        <v>0.01</v>
      </c>
      <c r="I173" s="11">
        <v>92.5</v>
      </c>
      <c r="J173" s="11" t="s">
        <v>46</v>
      </c>
      <c r="K173" s="11">
        <v>182</v>
      </c>
    </row>
    <row r="174" spans="1:11" x14ac:dyDescent="0.25">
      <c r="A174" s="11" t="s">
        <v>154</v>
      </c>
      <c r="B174" s="11" t="s">
        <v>155</v>
      </c>
      <c r="C174" s="11">
        <v>102.4768</v>
      </c>
      <c r="D174" s="11" t="s">
        <v>156</v>
      </c>
      <c r="E174" s="11">
        <v>102.24</v>
      </c>
      <c r="F174" s="11">
        <v>0.53820000000000001</v>
      </c>
      <c r="G174" s="11" t="s">
        <v>30</v>
      </c>
      <c r="H174" s="11">
        <v>0.01</v>
      </c>
      <c r="I174" s="11">
        <v>44</v>
      </c>
      <c r="J174" s="11" t="s">
        <v>46</v>
      </c>
      <c r="K174" s="11">
        <v>182</v>
      </c>
    </row>
    <row r="175" spans="1:11" x14ac:dyDescent="0.25">
      <c r="A175" s="11" t="s">
        <v>177</v>
      </c>
      <c r="B175" s="11" t="s">
        <v>174</v>
      </c>
      <c r="C175" s="11">
        <v>101.6311</v>
      </c>
      <c r="D175" s="11" t="s">
        <v>176</v>
      </c>
      <c r="E175" s="11">
        <v>101.34220000000001</v>
      </c>
      <c r="F175" s="11">
        <v>0.54</v>
      </c>
      <c r="G175" s="11" t="s">
        <v>30</v>
      </c>
      <c r="H175" s="11">
        <v>0.01</v>
      </c>
      <c r="I175" s="11">
        <v>53.5</v>
      </c>
      <c r="J175" s="11" t="s">
        <v>46</v>
      </c>
      <c r="K175" s="11">
        <v>182</v>
      </c>
    </row>
    <row r="176" spans="1:11" x14ac:dyDescent="0.25">
      <c r="A176" s="11" t="s">
        <v>172</v>
      </c>
      <c r="B176" s="11" t="s">
        <v>173</v>
      </c>
      <c r="C176" s="11">
        <v>102.1768</v>
      </c>
      <c r="D176" s="11" t="s">
        <v>174</v>
      </c>
      <c r="E176" s="11">
        <v>101.6611</v>
      </c>
      <c r="F176" s="11">
        <v>0.60319999999999996</v>
      </c>
      <c r="G176" s="11" t="s">
        <v>30</v>
      </c>
      <c r="H176" s="11">
        <v>0.01</v>
      </c>
      <c r="I176" s="11">
        <v>85.5</v>
      </c>
      <c r="J176" s="11" t="s">
        <v>46</v>
      </c>
      <c r="K176" s="11">
        <v>182</v>
      </c>
    </row>
    <row r="177" spans="1:11" x14ac:dyDescent="0.25">
      <c r="A177" s="11" t="s">
        <v>157</v>
      </c>
      <c r="B177" s="11" t="s">
        <v>158</v>
      </c>
      <c r="C177" s="11">
        <v>100.979</v>
      </c>
      <c r="D177" s="11" t="s">
        <v>156</v>
      </c>
      <c r="E177" s="11">
        <v>100.67829999999999</v>
      </c>
      <c r="F177" s="11">
        <v>0.30680000000000002</v>
      </c>
      <c r="G177" s="11" t="s">
        <v>30</v>
      </c>
      <c r="H177" s="11">
        <v>0.01</v>
      </c>
      <c r="I177" s="11">
        <v>98</v>
      </c>
      <c r="J177" s="11" t="s">
        <v>46</v>
      </c>
      <c r="K177" s="11">
        <v>182</v>
      </c>
    </row>
    <row r="178" spans="1:11" x14ac:dyDescent="0.25">
      <c r="A178" s="11" t="s">
        <v>175</v>
      </c>
      <c r="B178" s="11" t="s">
        <v>176</v>
      </c>
      <c r="C178" s="11">
        <v>101.3122</v>
      </c>
      <c r="D178" s="11" t="s">
        <v>105</v>
      </c>
      <c r="E178" s="11">
        <v>100.7533</v>
      </c>
      <c r="F178" s="11">
        <v>0.54</v>
      </c>
      <c r="G178" s="11" t="s">
        <v>30</v>
      </c>
      <c r="H178" s="11">
        <v>0.01</v>
      </c>
      <c r="I178" s="11">
        <v>103.5</v>
      </c>
      <c r="J178" s="11" t="s">
        <v>46</v>
      </c>
      <c r="K178" s="11">
        <v>182</v>
      </c>
    </row>
    <row r="179" spans="1:11" x14ac:dyDescent="0.25">
      <c r="A179" s="11" t="s">
        <v>180</v>
      </c>
      <c r="B179" s="11" t="s">
        <v>160</v>
      </c>
      <c r="C179" s="11">
        <v>100.3456</v>
      </c>
      <c r="D179" s="11" t="s">
        <v>181</v>
      </c>
      <c r="E179" s="11">
        <v>100.053</v>
      </c>
      <c r="F179" s="11">
        <v>0.2787</v>
      </c>
      <c r="G179" s="11" t="s">
        <v>30</v>
      </c>
      <c r="H179" s="11">
        <v>0.01</v>
      </c>
      <c r="I179" s="11">
        <v>105</v>
      </c>
      <c r="J179" s="11" t="s">
        <v>46</v>
      </c>
      <c r="K179" s="11">
        <v>182</v>
      </c>
    </row>
    <row r="180" spans="1:11" x14ac:dyDescent="0.25">
      <c r="A180" s="11" t="s">
        <v>182</v>
      </c>
      <c r="B180" s="11" t="s">
        <v>183</v>
      </c>
      <c r="C180" s="11">
        <v>99.540099999999995</v>
      </c>
      <c r="D180" s="11" t="s">
        <v>184</v>
      </c>
      <c r="E180" s="11">
        <v>99.46</v>
      </c>
      <c r="F180" s="11">
        <v>0.59330000000000005</v>
      </c>
      <c r="G180" s="11" t="s">
        <v>30</v>
      </c>
      <c r="H180" s="11">
        <v>0.01</v>
      </c>
      <c r="I180" s="11">
        <v>13.5</v>
      </c>
      <c r="J180" s="11" t="s">
        <v>46</v>
      </c>
      <c r="K180" s="11">
        <v>182</v>
      </c>
    </row>
    <row r="181" spans="1:11" x14ac:dyDescent="0.25">
      <c r="A181" s="11" t="s">
        <v>190</v>
      </c>
      <c r="B181" s="11" t="s">
        <v>181</v>
      </c>
      <c r="C181" s="11">
        <v>100.053</v>
      </c>
      <c r="D181" s="11" t="s">
        <v>191</v>
      </c>
      <c r="E181" s="11">
        <v>99.9</v>
      </c>
      <c r="F181" s="11">
        <v>0.34770000000000001</v>
      </c>
      <c r="G181" s="11" t="s">
        <v>30</v>
      </c>
      <c r="H181" s="11">
        <v>0.01</v>
      </c>
      <c r="I181" s="11">
        <v>44</v>
      </c>
      <c r="J181" s="11" t="s">
        <v>46</v>
      </c>
      <c r="K181" s="11">
        <v>182</v>
      </c>
    </row>
    <row r="182" spans="1:11" x14ac:dyDescent="0.25">
      <c r="A182" s="11" t="s">
        <v>185</v>
      </c>
      <c r="B182" s="11" t="s">
        <v>186</v>
      </c>
      <c r="C182" s="11">
        <v>102.0168</v>
      </c>
      <c r="D182" s="11" t="s">
        <v>181</v>
      </c>
      <c r="E182" s="11">
        <v>101.4</v>
      </c>
      <c r="F182" s="11">
        <v>0.54339999999999999</v>
      </c>
      <c r="G182" s="11" t="s">
        <v>30</v>
      </c>
      <c r="H182" s="11">
        <v>0.01</v>
      </c>
      <c r="I182" s="11">
        <v>113.5</v>
      </c>
      <c r="J182" s="11" t="s">
        <v>46</v>
      </c>
      <c r="K182" s="11">
        <v>182</v>
      </c>
    </row>
    <row r="183" spans="1:11" x14ac:dyDescent="0.25">
      <c r="A183" s="11" t="s">
        <v>197</v>
      </c>
      <c r="B183" s="11" t="s">
        <v>115</v>
      </c>
      <c r="C183" s="11">
        <v>99.566999999999993</v>
      </c>
      <c r="D183" s="11" t="s">
        <v>184</v>
      </c>
      <c r="E183" s="11">
        <v>99.358999999999995</v>
      </c>
      <c r="F183" s="11">
        <v>0.26</v>
      </c>
      <c r="G183" s="11" t="s">
        <v>30</v>
      </c>
      <c r="H183" s="11">
        <v>0.01</v>
      </c>
      <c r="I183" s="11">
        <v>80</v>
      </c>
      <c r="J183" s="11" t="s">
        <v>46</v>
      </c>
      <c r="K183" s="11">
        <v>182</v>
      </c>
    </row>
    <row r="184" spans="1:11" x14ac:dyDescent="0.25">
      <c r="A184" s="11" t="s">
        <v>192</v>
      </c>
      <c r="B184" s="11" t="s">
        <v>105</v>
      </c>
      <c r="C184" s="11">
        <v>100.72329999999999</v>
      </c>
      <c r="D184" s="11" t="s">
        <v>193</v>
      </c>
      <c r="E184" s="11">
        <v>100.08069999999999</v>
      </c>
      <c r="F184" s="11">
        <v>0.54</v>
      </c>
      <c r="G184" s="11" t="s">
        <v>30</v>
      </c>
      <c r="H184" s="11">
        <v>0.01</v>
      </c>
      <c r="I184" s="11">
        <v>119</v>
      </c>
      <c r="J184" s="11" t="s">
        <v>46</v>
      </c>
      <c r="K184" s="11">
        <v>182</v>
      </c>
    </row>
    <row r="185" spans="1:11" x14ac:dyDescent="0.25">
      <c r="A185" s="11" t="s">
        <v>194</v>
      </c>
      <c r="B185" s="11" t="s">
        <v>179</v>
      </c>
      <c r="C185" s="11">
        <v>99.98</v>
      </c>
      <c r="D185" s="11" t="s">
        <v>195</v>
      </c>
      <c r="E185" s="11">
        <v>99.593000000000004</v>
      </c>
      <c r="F185" s="11">
        <v>0.52649999999999997</v>
      </c>
      <c r="G185" s="11" t="s">
        <v>30</v>
      </c>
      <c r="H185" s="11">
        <v>0.01</v>
      </c>
      <c r="I185" s="11">
        <v>73.5</v>
      </c>
      <c r="J185" s="11" t="s">
        <v>46</v>
      </c>
      <c r="K185" s="11">
        <v>182</v>
      </c>
    </row>
    <row r="186" spans="1:11" x14ac:dyDescent="0.25">
      <c r="A186" s="11" t="s">
        <v>198</v>
      </c>
      <c r="B186" s="11" t="s">
        <v>193</v>
      </c>
      <c r="C186" s="11">
        <v>100.05070000000001</v>
      </c>
      <c r="D186" s="11" t="s">
        <v>183</v>
      </c>
      <c r="E186" s="11">
        <v>99.570099999999996</v>
      </c>
      <c r="F186" s="11">
        <v>0.54</v>
      </c>
      <c r="G186" s="11" t="s">
        <v>30</v>
      </c>
      <c r="H186" s="11">
        <v>0.01</v>
      </c>
      <c r="I186" s="11">
        <v>89</v>
      </c>
      <c r="J186" s="11" t="s">
        <v>46</v>
      </c>
      <c r="K186" s="11">
        <v>182</v>
      </c>
    </row>
    <row r="187" spans="1:11" x14ac:dyDescent="0.25">
      <c r="A187" s="11" t="s">
        <v>196</v>
      </c>
      <c r="B187" s="11" t="s">
        <v>195</v>
      </c>
      <c r="C187" s="11">
        <v>99.593000000000004</v>
      </c>
      <c r="D187" s="11" t="s">
        <v>184</v>
      </c>
      <c r="E187" s="11">
        <v>99.358999999999995</v>
      </c>
      <c r="F187" s="11">
        <v>0.52580000000000005</v>
      </c>
      <c r="G187" s="11" t="s">
        <v>30</v>
      </c>
      <c r="H187" s="11">
        <v>0.01</v>
      </c>
      <c r="I187" s="11">
        <v>44.5</v>
      </c>
      <c r="J187" s="11" t="s">
        <v>46</v>
      </c>
      <c r="K187" s="11">
        <v>182</v>
      </c>
    </row>
    <row r="188" spans="1:11" x14ac:dyDescent="0.25">
      <c r="A188" s="11" t="s">
        <v>167</v>
      </c>
      <c r="B188" s="11" t="s">
        <v>168</v>
      </c>
      <c r="C188" s="11">
        <v>101.2684</v>
      </c>
      <c r="D188" s="11" t="s">
        <v>169</v>
      </c>
      <c r="E188" s="11">
        <v>100.67</v>
      </c>
      <c r="F188" s="11">
        <v>0.53910000000000002</v>
      </c>
      <c r="G188" s="11" t="s">
        <v>30</v>
      </c>
      <c r="H188" s="11">
        <v>0.01</v>
      </c>
      <c r="I188" s="11">
        <v>111</v>
      </c>
      <c r="J188" s="11" t="s">
        <v>46</v>
      </c>
      <c r="K188" s="11">
        <v>182</v>
      </c>
    </row>
    <row r="189" spans="1:11" x14ac:dyDescent="0.25">
      <c r="A189" s="11" t="s">
        <v>219</v>
      </c>
      <c r="B189" s="11" t="s">
        <v>220</v>
      </c>
      <c r="C189" s="11">
        <v>103.46680000000001</v>
      </c>
      <c r="D189" s="11" t="s">
        <v>221</v>
      </c>
      <c r="E189" s="11">
        <v>102.96</v>
      </c>
      <c r="F189" s="11">
        <v>0.70879999999999999</v>
      </c>
      <c r="G189" s="11" t="s">
        <v>30</v>
      </c>
      <c r="H189" s="11">
        <v>0.01</v>
      </c>
      <c r="I189" s="11">
        <v>71.5</v>
      </c>
      <c r="J189" s="11" t="s">
        <v>46</v>
      </c>
      <c r="K189" s="11">
        <v>182</v>
      </c>
    </row>
    <row r="190" spans="1:11" x14ac:dyDescent="0.25">
      <c r="A190" s="11" t="s">
        <v>206</v>
      </c>
      <c r="B190" s="11" t="s">
        <v>205</v>
      </c>
      <c r="C190" s="11">
        <v>102.3396</v>
      </c>
      <c r="D190" s="11" t="s">
        <v>207</v>
      </c>
      <c r="E190" s="11">
        <v>102.31</v>
      </c>
      <c r="F190" s="11">
        <v>0.53820000000000001</v>
      </c>
      <c r="G190" s="11" t="s">
        <v>30</v>
      </c>
      <c r="H190" s="11">
        <v>0.01</v>
      </c>
      <c r="I190" s="11">
        <v>5.5</v>
      </c>
      <c r="J190" s="11" t="s">
        <v>46</v>
      </c>
      <c r="K190" s="11">
        <v>182</v>
      </c>
    </row>
    <row r="191" spans="1:11" x14ac:dyDescent="0.25">
      <c r="A191" s="11" t="s">
        <v>234</v>
      </c>
      <c r="B191" s="11" t="s">
        <v>235</v>
      </c>
      <c r="C191" s="11">
        <v>103.1968</v>
      </c>
      <c r="D191" s="11" t="s">
        <v>136</v>
      </c>
      <c r="E191" s="11">
        <v>102.64</v>
      </c>
      <c r="F191" s="11">
        <v>0.54059999999999997</v>
      </c>
      <c r="G191" s="11" t="s">
        <v>30</v>
      </c>
      <c r="H191" s="11">
        <v>0.01</v>
      </c>
      <c r="I191" s="11">
        <v>103</v>
      </c>
      <c r="J191" s="11" t="s">
        <v>46</v>
      </c>
      <c r="K191" s="11">
        <v>182</v>
      </c>
    </row>
    <row r="192" spans="1:11" x14ac:dyDescent="0.25">
      <c r="A192" s="11" t="s">
        <v>236</v>
      </c>
      <c r="B192" s="11" t="s">
        <v>95</v>
      </c>
      <c r="C192" s="11">
        <v>102.4198</v>
      </c>
      <c r="D192" s="11" t="s">
        <v>237</v>
      </c>
      <c r="E192" s="11">
        <v>102.15</v>
      </c>
      <c r="F192" s="11">
        <v>0.53959999999999997</v>
      </c>
      <c r="G192" s="11" t="s">
        <v>30</v>
      </c>
      <c r="H192" s="11">
        <v>0.01</v>
      </c>
      <c r="I192" s="11">
        <v>50</v>
      </c>
      <c r="J192" s="11" t="s">
        <v>46</v>
      </c>
      <c r="K192" s="11">
        <v>182</v>
      </c>
    </row>
    <row r="193" spans="1:11" x14ac:dyDescent="0.25">
      <c r="A193" s="11" t="s">
        <v>208</v>
      </c>
      <c r="B193" s="11" t="s">
        <v>209</v>
      </c>
      <c r="C193" s="11">
        <v>103.71680000000001</v>
      </c>
      <c r="D193" s="11" t="s">
        <v>205</v>
      </c>
      <c r="E193" s="11">
        <v>103.33</v>
      </c>
      <c r="F193" s="11">
        <v>0.54479999999999995</v>
      </c>
      <c r="G193" s="11" t="s">
        <v>30</v>
      </c>
      <c r="H193" s="11">
        <v>0.01</v>
      </c>
      <c r="I193" s="11">
        <v>71</v>
      </c>
      <c r="J193" s="11" t="s">
        <v>46</v>
      </c>
      <c r="K193" s="11">
        <v>182</v>
      </c>
    </row>
    <row r="194" spans="1:11" x14ac:dyDescent="0.25">
      <c r="A194" s="11" t="s">
        <v>202</v>
      </c>
      <c r="B194" s="11" t="s">
        <v>203</v>
      </c>
      <c r="C194" s="11">
        <v>103.85680000000001</v>
      </c>
      <c r="D194" s="11" t="s">
        <v>201</v>
      </c>
      <c r="E194" s="11">
        <v>103.44</v>
      </c>
      <c r="F194" s="11">
        <v>0.5595</v>
      </c>
      <c r="G194" s="11" t="s">
        <v>30</v>
      </c>
      <c r="H194" s="11">
        <v>0.01</v>
      </c>
      <c r="I194" s="11">
        <v>74.5</v>
      </c>
      <c r="J194" s="11" t="s">
        <v>46</v>
      </c>
      <c r="K194" s="11">
        <v>182</v>
      </c>
    </row>
    <row r="195" spans="1:11" x14ac:dyDescent="0.25">
      <c r="A195" s="11" t="s">
        <v>216</v>
      </c>
      <c r="B195" s="11" t="s">
        <v>215</v>
      </c>
      <c r="C195" s="11">
        <v>103.1772</v>
      </c>
      <c r="D195" s="11" t="s">
        <v>201</v>
      </c>
      <c r="E195" s="11">
        <v>102.7749</v>
      </c>
      <c r="F195" s="11">
        <v>0.54</v>
      </c>
      <c r="G195" s="11" t="s">
        <v>30</v>
      </c>
      <c r="H195" s="11">
        <v>0.01</v>
      </c>
      <c r="I195" s="11">
        <v>74.5</v>
      </c>
      <c r="J195" s="11" t="s">
        <v>46</v>
      </c>
      <c r="K195" s="11">
        <v>182</v>
      </c>
    </row>
    <row r="196" spans="1:11" x14ac:dyDescent="0.25">
      <c r="A196" s="11" t="s">
        <v>204</v>
      </c>
      <c r="B196" s="11" t="s">
        <v>201</v>
      </c>
      <c r="C196" s="11">
        <v>102.7449</v>
      </c>
      <c r="D196" s="11" t="s">
        <v>205</v>
      </c>
      <c r="E196" s="11">
        <v>102.36960000000001</v>
      </c>
      <c r="F196" s="11">
        <v>0.54</v>
      </c>
      <c r="G196" s="11" t="s">
        <v>30</v>
      </c>
      <c r="H196" s="11">
        <v>0.01</v>
      </c>
      <c r="I196" s="11">
        <v>69.5</v>
      </c>
      <c r="J196" s="11" t="s">
        <v>46</v>
      </c>
      <c r="K196" s="11">
        <v>182</v>
      </c>
    </row>
    <row r="197" spans="1:11" x14ac:dyDescent="0.25">
      <c r="A197" s="11" t="s">
        <v>199</v>
      </c>
      <c r="B197" s="11" t="s">
        <v>200</v>
      </c>
      <c r="C197" s="11">
        <v>103.3168</v>
      </c>
      <c r="D197" s="11" t="s">
        <v>201</v>
      </c>
      <c r="E197" s="11">
        <v>102.7749</v>
      </c>
      <c r="F197" s="11">
        <v>0.75790000000000002</v>
      </c>
      <c r="G197" s="11" t="s">
        <v>30</v>
      </c>
      <c r="H197" s="11">
        <v>0.01</v>
      </c>
      <c r="I197" s="11">
        <v>71.5</v>
      </c>
      <c r="J197" s="11" t="s">
        <v>46</v>
      </c>
      <c r="K197" s="11">
        <v>182</v>
      </c>
    </row>
    <row r="198" spans="1:11" x14ac:dyDescent="0.25">
      <c r="A198" s="11" t="s">
        <v>232</v>
      </c>
      <c r="B198" s="11" t="s">
        <v>233</v>
      </c>
      <c r="C198" s="11">
        <v>102.5668</v>
      </c>
      <c r="D198" s="11" t="s">
        <v>168</v>
      </c>
      <c r="E198" s="11">
        <v>101.95</v>
      </c>
      <c r="F198" s="11">
        <v>0.54579999999999995</v>
      </c>
      <c r="G198" s="11" t="s">
        <v>30</v>
      </c>
      <c r="H198" s="11">
        <v>0.01</v>
      </c>
      <c r="I198" s="11">
        <v>113</v>
      </c>
      <c r="J198" s="11" t="s">
        <v>46</v>
      </c>
      <c r="K198" s="11">
        <v>182</v>
      </c>
    </row>
    <row r="199" spans="1:11" x14ac:dyDescent="0.25">
      <c r="A199" s="11" t="s">
        <v>227</v>
      </c>
      <c r="B199" s="11" t="s">
        <v>228</v>
      </c>
      <c r="C199" s="11">
        <v>101.8368</v>
      </c>
      <c r="D199" s="11" t="s">
        <v>183</v>
      </c>
      <c r="E199" s="11">
        <v>101.09</v>
      </c>
      <c r="F199" s="11">
        <v>0.60960000000000003</v>
      </c>
      <c r="G199" s="11" t="s">
        <v>30</v>
      </c>
      <c r="H199" s="11">
        <v>0.01</v>
      </c>
      <c r="I199" s="11">
        <v>122.5</v>
      </c>
      <c r="J199" s="11" t="s">
        <v>46</v>
      </c>
      <c r="K199" s="11">
        <v>182</v>
      </c>
    </row>
    <row r="200" spans="1:11" x14ac:dyDescent="0.25">
      <c r="A200" s="11" t="s">
        <v>170</v>
      </c>
      <c r="B200" s="11" t="s">
        <v>171</v>
      </c>
      <c r="C200" s="11">
        <v>101.8168</v>
      </c>
      <c r="D200" s="11" t="s">
        <v>168</v>
      </c>
      <c r="E200" s="11">
        <v>101.2984</v>
      </c>
      <c r="F200" s="11">
        <v>0.54</v>
      </c>
      <c r="G200" s="11" t="s">
        <v>30</v>
      </c>
      <c r="H200" s="11">
        <v>0.01</v>
      </c>
      <c r="I200" s="11">
        <v>96</v>
      </c>
      <c r="J200" s="11" t="s">
        <v>46</v>
      </c>
      <c r="K200" s="11">
        <v>182</v>
      </c>
    </row>
    <row r="201" spans="1:11" x14ac:dyDescent="0.25">
      <c r="A201" s="11" t="s">
        <v>229</v>
      </c>
      <c r="B201" s="11" t="s">
        <v>230</v>
      </c>
      <c r="C201" s="11">
        <v>102.1168</v>
      </c>
      <c r="D201" s="11" t="s">
        <v>231</v>
      </c>
      <c r="E201" s="11">
        <v>101.54</v>
      </c>
      <c r="F201" s="11">
        <v>0.54159999999999997</v>
      </c>
      <c r="G201" s="11" t="s">
        <v>30</v>
      </c>
      <c r="H201" s="11">
        <v>0.01</v>
      </c>
      <c r="I201" s="11">
        <v>106.5</v>
      </c>
      <c r="J201" s="11" t="s">
        <v>46</v>
      </c>
      <c r="K201" s="11">
        <v>182</v>
      </c>
    </row>
    <row r="202" spans="1:11" x14ac:dyDescent="0.25">
      <c r="A202" s="11" t="s">
        <v>222</v>
      </c>
      <c r="B202" s="11" t="s">
        <v>223</v>
      </c>
      <c r="C202" s="11">
        <v>101.2268</v>
      </c>
      <c r="D202" s="11" t="s">
        <v>224</v>
      </c>
      <c r="E202" s="11">
        <v>101.01</v>
      </c>
      <c r="F202" s="11">
        <v>0.56310000000000004</v>
      </c>
      <c r="G202" s="11" t="s">
        <v>30</v>
      </c>
      <c r="H202" s="11">
        <v>0.01</v>
      </c>
      <c r="I202" s="11">
        <v>38.5</v>
      </c>
      <c r="J202" s="11" t="s">
        <v>46</v>
      </c>
      <c r="K202" s="11">
        <v>182</v>
      </c>
    </row>
    <row r="203" spans="1:11" x14ac:dyDescent="0.25">
      <c r="A203" s="11" t="s">
        <v>242</v>
      </c>
      <c r="B203" s="11" t="s">
        <v>243</v>
      </c>
      <c r="C203" s="11">
        <v>100.8168</v>
      </c>
      <c r="D203" s="11" t="s">
        <v>195</v>
      </c>
      <c r="E203" s="11">
        <v>100.6</v>
      </c>
      <c r="F203" s="11">
        <v>0.55589999999999995</v>
      </c>
      <c r="G203" s="11" t="s">
        <v>30</v>
      </c>
      <c r="H203" s="11">
        <v>0.01</v>
      </c>
      <c r="I203" s="11">
        <v>39</v>
      </c>
      <c r="J203" s="11" t="s">
        <v>46</v>
      </c>
      <c r="K203" s="11">
        <v>182</v>
      </c>
    </row>
    <row r="204" spans="1:11" x14ac:dyDescent="0.25">
      <c r="A204" s="11" t="s">
        <v>238</v>
      </c>
      <c r="B204" s="11" t="s">
        <v>136</v>
      </c>
      <c r="C204" s="11">
        <v>102.1266</v>
      </c>
      <c r="D204" s="11" t="s">
        <v>239</v>
      </c>
      <c r="E204" s="11">
        <v>101.64</v>
      </c>
      <c r="F204" s="11">
        <v>0.53180000000000005</v>
      </c>
      <c r="G204" s="11" t="s">
        <v>30</v>
      </c>
      <c r="H204" s="11">
        <v>0.01</v>
      </c>
      <c r="I204" s="11">
        <v>91.5</v>
      </c>
      <c r="J204" s="11" t="s">
        <v>46</v>
      </c>
      <c r="K204" s="11">
        <v>182</v>
      </c>
    </row>
    <row r="205" spans="1:11" x14ac:dyDescent="0.25">
      <c r="A205" s="11" t="s">
        <v>225</v>
      </c>
      <c r="B205" s="11" t="s">
        <v>226</v>
      </c>
      <c r="C205" s="11">
        <v>101.5168</v>
      </c>
      <c r="D205" s="11" t="s">
        <v>193</v>
      </c>
      <c r="E205" s="11">
        <v>100.08069999999999</v>
      </c>
      <c r="F205" s="11">
        <v>1.1580999999999999</v>
      </c>
      <c r="G205" s="11" t="s">
        <v>30</v>
      </c>
      <c r="H205" s="11">
        <v>0.01</v>
      </c>
      <c r="I205" s="11">
        <v>124</v>
      </c>
      <c r="J205" s="11" t="s">
        <v>46</v>
      </c>
      <c r="K205" s="11">
        <v>182</v>
      </c>
    </row>
    <row r="206" spans="1:11" x14ac:dyDescent="0.25">
      <c r="A206" s="11" t="s">
        <v>240</v>
      </c>
      <c r="B206" s="11" t="s">
        <v>241</v>
      </c>
      <c r="C206" s="11">
        <v>101.1</v>
      </c>
      <c r="D206" s="11" t="s">
        <v>163</v>
      </c>
      <c r="E206" s="11">
        <v>100.379</v>
      </c>
      <c r="F206" s="11">
        <v>0.65839999999999999</v>
      </c>
      <c r="G206" s="11" t="s">
        <v>30</v>
      </c>
      <c r="H206" s="11">
        <v>0.01</v>
      </c>
      <c r="I206" s="11">
        <v>109.5</v>
      </c>
      <c r="J206" s="11" t="s">
        <v>46</v>
      </c>
      <c r="K206" s="11">
        <v>182</v>
      </c>
    </row>
    <row r="207" spans="1:11" x14ac:dyDescent="0.25">
      <c r="A207" s="11" t="s">
        <v>530</v>
      </c>
      <c r="B207" s="11" t="s">
        <v>531</v>
      </c>
      <c r="C207" s="11">
        <v>101.8668</v>
      </c>
      <c r="D207" s="11" t="s">
        <v>522</v>
      </c>
      <c r="E207" s="11">
        <v>101.56</v>
      </c>
      <c r="F207" s="11">
        <v>0.55779999999999996</v>
      </c>
      <c r="G207" s="11" t="s">
        <v>30</v>
      </c>
      <c r="H207" s="11">
        <v>0.01</v>
      </c>
      <c r="I207" s="11">
        <v>55</v>
      </c>
      <c r="J207" s="11" t="s">
        <v>46</v>
      </c>
      <c r="K207" s="11">
        <v>182</v>
      </c>
    </row>
    <row r="208" spans="1:11" x14ac:dyDescent="0.25">
      <c r="A208" s="11" t="s">
        <v>525</v>
      </c>
      <c r="B208" s="11" t="s">
        <v>526</v>
      </c>
      <c r="C208" s="11">
        <v>99.343999999999994</v>
      </c>
      <c r="D208" s="11" t="s">
        <v>527</v>
      </c>
      <c r="E208" s="11">
        <v>98.989900000000006</v>
      </c>
      <c r="F208" s="11">
        <v>0.42149999999999999</v>
      </c>
      <c r="G208" s="11" t="s">
        <v>30</v>
      </c>
      <c r="H208" s="11">
        <v>0.01</v>
      </c>
      <c r="I208" s="11">
        <v>84</v>
      </c>
      <c r="J208" s="11" t="s">
        <v>46</v>
      </c>
      <c r="K208" s="11">
        <v>182</v>
      </c>
    </row>
    <row r="209" spans="1:11" x14ac:dyDescent="0.25">
      <c r="A209" s="11" t="s">
        <v>557</v>
      </c>
      <c r="B209" s="11" t="s">
        <v>529</v>
      </c>
      <c r="C209" s="11">
        <v>99.9893</v>
      </c>
      <c r="D209" s="11" t="s">
        <v>558</v>
      </c>
      <c r="E209" s="11">
        <v>99.54</v>
      </c>
      <c r="F209" s="11">
        <v>0.55130000000000001</v>
      </c>
      <c r="G209" s="11" t="s">
        <v>30</v>
      </c>
      <c r="H209" s="11">
        <v>0.01</v>
      </c>
      <c r="I209" s="11">
        <v>81.5</v>
      </c>
      <c r="J209" s="11" t="s">
        <v>46</v>
      </c>
      <c r="K209" s="11">
        <v>182</v>
      </c>
    </row>
    <row r="210" spans="1:11" x14ac:dyDescent="0.25">
      <c r="A210" s="11" t="s">
        <v>528</v>
      </c>
      <c r="B210" s="11" t="s">
        <v>522</v>
      </c>
      <c r="C210" s="11">
        <v>100.4054</v>
      </c>
      <c r="D210" s="11" t="s">
        <v>529</v>
      </c>
      <c r="E210" s="11">
        <v>100.0193</v>
      </c>
      <c r="F210" s="11">
        <v>0.54</v>
      </c>
      <c r="G210" s="11" t="s">
        <v>30</v>
      </c>
      <c r="H210" s="11">
        <v>0.01</v>
      </c>
      <c r="I210" s="11">
        <v>71.5</v>
      </c>
      <c r="J210" s="11" t="s">
        <v>46</v>
      </c>
      <c r="K210" s="11">
        <v>182</v>
      </c>
    </row>
    <row r="211" spans="1:11" x14ac:dyDescent="0.25">
      <c r="A211" s="11" t="s">
        <v>520</v>
      </c>
      <c r="B211" s="11" t="s">
        <v>521</v>
      </c>
      <c r="C211" s="11">
        <v>100.70269999999999</v>
      </c>
      <c r="D211" s="11" t="s">
        <v>522</v>
      </c>
      <c r="E211" s="11">
        <v>100.4354</v>
      </c>
      <c r="F211" s="11">
        <v>0.54</v>
      </c>
      <c r="G211" s="11" t="s">
        <v>30</v>
      </c>
      <c r="H211" s="11">
        <v>0.01</v>
      </c>
      <c r="I211" s="11">
        <v>49.5</v>
      </c>
      <c r="J211" s="11" t="s">
        <v>46</v>
      </c>
      <c r="K211" s="11">
        <v>182</v>
      </c>
    </row>
    <row r="212" spans="1:11" x14ac:dyDescent="0.25">
      <c r="A212" s="11" t="s">
        <v>541</v>
      </c>
      <c r="B212" s="11" t="s">
        <v>542</v>
      </c>
      <c r="C212" s="11">
        <v>102.2068</v>
      </c>
      <c r="D212" s="11" t="s">
        <v>524</v>
      </c>
      <c r="E212" s="11">
        <v>101.55</v>
      </c>
      <c r="F212" s="11">
        <v>0.54510000000000003</v>
      </c>
      <c r="G212" s="11" t="s">
        <v>30</v>
      </c>
      <c r="H212" s="11">
        <v>0.01</v>
      </c>
      <c r="I212" s="11">
        <v>120.5</v>
      </c>
      <c r="J212" s="11" t="s">
        <v>46</v>
      </c>
      <c r="K212" s="11">
        <v>182</v>
      </c>
    </row>
    <row r="213" spans="1:11" x14ac:dyDescent="0.25">
      <c r="A213" s="11" t="s">
        <v>537</v>
      </c>
      <c r="B213" s="11" t="s">
        <v>534</v>
      </c>
      <c r="C213" s="11">
        <v>100.00360000000001</v>
      </c>
      <c r="D213" s="11" t="s">
        <v>538</v>
      </c>
      <c r="E213" s="11">
        <v>99.61</v>
      </c>
      <c r="F213" s="11">
        <v>0.5544</v>
      </c>
      <c r="G213" s="11" t="s">
        <v>30</v>
      </c>
      <c r="H213" s="11">
        <v>0.01</v>
      </c>
      <c r="I213" s="11">
        <v>71</v>
      </c>
      <c r="J213" s="11" t="s">
        <v>46</v>
      </c>
      <c r="K213" s="11">
        <v>182</v>
      </c>
    </row>
    <row r="214" spans="1:11" x14ac:dyDescent="0.25">
      <c r="A214" s="11" t="s">
        <v>523</v>
      </c>
      <c r="B214" s="11" t="s">
        <v>524</v>
      </c>
      <c r="C214" s="11">
        <v>101.2457</v>
      </c>
      <c r="D214" s="11" t="s">
        <v>521</v>
      </c>
      <c r="E214" s="11">
        <v>100.73269999999999</v>
      </c>
      <c r="F214" s="11">
        <v>0.54</v>
      </c>
      <c r="G214" s="11" t="s">
        <v>30</v>
      </c>
      <c r="H214" s="11">
        <v>0.01</v>
      </c>
      <c r="I214" s="11">
        <v>95</v>
      </c>
      <c r="J214" s="11" t="s">
        <v>46</v>
      </c>
      <c r="K214" s="11">
        <v>182</v>
      </c>
    </row>
    <row r="215" spans="1:11" x14ac:dyDescent="0.25">
      <c r="A215" s="11" t="s">
        <v>539</v>
      </c>
      <c r="B215" s="11" t="s">
        <v>540</v>
      </c>
      <c r="C215" s="11">
        <v>101.7968</v>
      </c>
      <c r="D215" s="11" t="s">
        <v>524</v>
      </c>
      <c r="E215" s="11">
        <v>101.2757</v>
      </c>
      <c r="F215" s="11">
        <v>0.54</v>
      </c>
      <c r="G215" s="11" t="s">
        <v>30</v>
      </c>
      <c r="H215" s="11">
        <v>0.01</v>
      </c>
      <c r="I215" s="11">
        <v>96.5</v>
      </c>
      <c r="J215" s="11" t="s">
        <v>46</v>
      </c>
      <c r="K215" s="11">
        <v>182</v>
      </c>
    </row>
    <row r="216" spans="1:11" x14ac:dyDescent="0.25">
      <c r="A216" s="11" t="s">
        <v>549</v>
      </c>
      <c r="B216" s="11" t="s">
        <v>545</v>
      </c>
      <c r="C216" s="11">
        <v>100.4495</v>
      </c>
      <c r="D216" s="11" t="s">
        <v>550</v>
      </c>
      <c r="E216" s="11">
        <v>100.0283</v>
      </c>
      <c r="F216" s="11">
        <v>0.54</v>
      </c>
      <c r="G216" s="11" t="s">
        <v>30</v>
      </c>
      <c r="H216" s="11">
        <v>0.01</v>
      </c>
      <c r="I216" s="11">
        <v>78</v>
      </c>
      <c r="J216" s="11" t="s">
        <v>46</v>
      </c>
      <c r="K216" s="11">
        <v>182</v>
      </c>
    </row>
    <row r="217" spans="1:11" x14ac:dyDescent="0.25">
      <c r="A217" s="11" t="s">
        <v>543</v>
      </c>
      <c r="B217" s="11" t="s">
        <v>544</v>
      </c>
      <c r="C217" s="11">
        <v>101.0168</v>
      </c>
      <c r="D217" s="11" t="s">
        <v>545</v>
      </c>
      <c r="E217" s="11">
        <v>100.4795</v>
      </c>
      <c r="F217" s="11">
        <v>0.54</v>
      </c>
      <c r="G217" s="11" t="s">
        <v>30</v>
      </c>
      <c r="H217" s="11">
        <v>0.01</v>
      </c>
      <c r="I217" s="11">
        <v>99.5</v>
      </c>
      <c r="J217" s="11" t="s">
        <v>46</v>
      </c>
      <c r="K217" s="11">
        <v>182</v>
      </c>
    </row>
    <row r="218" spans="1:11" x14ac:dyDescent="0.25">
      <c r="A218" s="11" t="s">
        <v>551</v>
      </c>
      <c r="B218" s="11" t="s">
        <v>550</v>
      </c>
      <c r="C218" s="11">
        <v>99.9983</v>
      </c>
      <c r="D218" s="11" t="s">
        <v>538</v>
      </c>
      <c r="E218" s="11">
        <v>99.53</v>
      </c>
      <c r="F218" s="11">
        <v>0.55089999999999995</v>
      </c>
      <c r="G218" s="11" t="s">
        <v>30</v>
      </c>
      <c r="H218" s="11">
        <v>0.01</v>
      </c>
      <c r="I218" s="11">
        <v>85</v>
      </c>
      <c r="J218" s="11" t="s">
        <v>46</v>
      </c>
      <c r="K218" s="11">
        <v>182</v>
      </c>
    </row>
    <row r="219" spans="1:11" x14ac:dyDescent="0.25">
      <c r="A219" s="11" t="s">
        <v>552</v>
      </c>
      <c r="B219" s="11" t="s">
        <v>548</v>
      </c>
      <c r="C219" s="11">
        <v>98.81</v>
      </c>
      <c r="D219" s="11" t="s">
        <v>553</v>
      </c>
      <c r="E219" s="11">
        <v>98.42</v>
      </c>
      <c r="F219" s="11">
        <v>0.54549999999999998</v>
      </c>
      <c r="G219" s="11" t="s">
        <v>30</v>
      </c>
      <c r="H219" s="11">
        <v>0.01</v>
      </c>
      <c r="I219" s="11">
        <v>71.5</v>
      </c>
      <c r="J219" s="11" t="s">
        <v>46</v>
      </c>
      <c r="K219" s="11">
        <v>182</v>
      </c>
    </row>
    <row r="220" spans="1:11" x14ac:dyDescent="0.25">
      <c r="A220" s="11" t="s">
        <v>546</v>
      </c>
      <c r="B220" s="11" t="s">
        <v>547</v>
      </c>
      <c r="C220" s="11">
        <v>100.85680000000001</v>
      </c>
      <c r="D220" s="11" t="s">
        <v>548</v>
      </c>
      <c r="E220" s="11">
        <v>100.63</v>
      </c>
      <c r="F220" s="11">
        <v>0.55320000000000003</v>
      </c>
      <c r="G220" s="11" t="s">
        <v>30</v>
      </c>
      <c r="H220" s="11">
        <v>0.01</v>
      </c>
      <c r="I220" s="11">
        <v>41</v>
      </c>
      <c r="J220" s="11" t="s">
        <v>46</v>
      </c>
      <c r="K220" s="11">
        <v>182</v>
      </c>
    </row>
    <row r="221" spans="1:11" x14ac:dyDescent="0.25">
      <c r="A221" s="11" t="s">
        <v>559</v>
      </c>
      <c r="B221" s="11" t="s">
        <v>560</v>
      </c>
      <c r="C221" s="11">
        <v>100.32680000000001</v>
      </c>
      <c r="D221" s="11" t="s">
        <v>561</v>
      </c>
      <c r="E221" s="11">
        <v>99.708500000000001</v>
      </c>
      <c r="F221" s="11">
        <v>0.54</v>
      </c>
      <c r="G221" s="11" t="s">
        <v>30</v>
      </c>
      <c r="H221" s="11">
        <v>0.01</v>
      </c>
      <c r="I221" s="11">
        <v>114.5</v>
      </c>
      <c r="J221" s="11" t="s">
        <v>46</v>
      </c>
      <c r="K221" s="11">
        <v>182</v>
      </c>
    </row>
    <row r="222" spans="1:11" x14ac:dyDescent="0.25">
      <c r="A222" s="11" t="s">
        <v>554</v>
      </c>
      <c r="B222" s="11" t="s">
        <v>555</v>
      </c>
      <c r="C222" s="11">
        <v>100.57680000000001</v>
      </c>
      <c r="D222" s="11" t="s">
        <v>556</v>
      </c>
      <c r="E222" s="11">
        <v>100.14</v>
      </c>
      <c r="F222" s="11">
        <v>0.5393</v>
      </c>
      <c r="G222" s="11" t="s">
        <v>30</v>
      </c>
      <c r="H222" s="11">
        <v>0.01</v>
      </c>
      <c r="I222" s="11">
        <v>81</v>
      </c>
      <c r="J222" s="11" t="s">
        <v>46</v>
      </c>
      <c r="K222" s="11">
        <v>182</v>
      </c>
    </row>
    <row r="223" spans="1:11" x14ac:dyDescent="0.25">
      <c r="A223" s="11" t="s">
        <v>562</v>
      </c>
      <c r="B223" s="11" t="s">
        <v>556</v>
      </c>
      <c r="C223" s="11">
        <v>99.22</v>
      </c>
      <c r="D223" s="11" t="s">
        <v>548</v>
      </c>
      <c r="E223" s="11">
        <v>98.84</v>
      </c>
      <c r="F223" s="11">
        <v>0.54679999999999995</v>
      </c>
      <c r="G223" s="11" t="s">
        <v>30</v>
      </c>
      <c r="H223" s="11">
        <v>0.01</v>
      </c>
      <c r="I223" s="11">
        <v>69.5</v>
      </c>
      <c r="J223" s="11" t="s">
        <v>46</v>
      </c>
      <c r="K223" s="11">
        <v>182</v>
      </c>
    </row>
    <row r="224" spans="1:11" x14ac:dyDescent="0.25">
      <c r="A224" s="11" t="s">
        <v>563</v>
      </c>
      <c r="B224" s="11" t="s">
        <v>561</v>
      </c>
      <c r="C224" s="11">
        <v>99.6785</v>
      </c>
      <c r="D224" s="11" t="s">
        <v>556</v>
      </c>
      <c r="E224" s="11">
        <v>99.25</v>
      </c>
      <c r="F224" s="11">
        <v>0.54239999999999999</v>
      </c>
      <c r="G224" s="11" t="s">
        <v>30</v>
      </c>
      <c r="H224" s="11">
        <v>0.01</v>
      </c>
      <c r="I224" s="11">
        <v>79</v>
      </c>
      <c r="J224" s="11" t="s">
        <v>46</v>
      </c>
      <c r="K224" s="11">
        <v>182</v>
      </c>
    </row>
    <row r="225" spans="1:11" x14ac:dyDescent="0.25">
      <c r="A225" s="11" t="s">
        <v>532</v>
      </c>
      <c r="B225" s="11" t="s">
        <v>533</v>
      </c>
      <c r="C225" s="11">
        <v>100.6168</v>
      </c>
      <c r="D225" s="11" t="s">
        <v>534</v>
      </c>
      <c r="E225" s="11">
        <v>100.03360000000001</v>
      </c>
      <c r="F225" s="11">
        <v>0.54759999999999998</v>
      </c>
      <c r="G225" s="11" t="s">
        <v>30</v>
      </c>
      <c r="H225" s="11">
        <v>0.01</v>
      </c>
      <c r="I225" s="11">
        <v>106.5</v>
      </c>
      <c r="J225" s="11" t="s">
        <v>46</v>
      </c>
      <c r="K225" s="11">
        <v>182</v>
      </c>
    </row>
    <row r="226" spans="1:11" x14ac:dyDescent="0.25">
      <c r="A226" s="11" t="s">
        <v>629</v>
      </c>
      <c r="B226" s="11" t="s">
        <v>630</v>
      </c>
      <c r="C226" s="11">
        <v>102.8168</v>
      </c>
      <c r="D226" s="11" t="s">
        <v>602</v>
      </c>
      <c r="E226" s="11">
        <v>102.37</v>
      </c>
      <c r="F226" s="11">
        <v>1.4413</v>
      </c>
      <c r="G226" s="11" t="s">
        <v>30</v>
      </c>
      <c r="H226" s="11">
        <v>0.01</v>
      </c>
      <c r="I226" s="11">
        <v>31</v>
      </c>
      <c r="J226" s="11" t="s">
        <v>46</v>
      </c>
      <c r="K226" s="11">
        <v>182</v>
      </c>
    </row>
    <row r="227" spans="1:11" x14ac:dyDescent="0.25">
      <c r="A227" s="11" t="s">
        <v>626</v>
      </c>
      <c r="B227" s="11" t="s">
        <v>627</v>
      </c>
      <c r="C227" s="11">
        <v>100.5491</v>
      </c>
      <c r="D227" s="11" t="s">
        <v>628</v>
      </c>
      <c r="E227" s="11">
        <v>100.46</v>
      </c>
      <c r="F227" s="11">
        <v>0.59399999999999997</v>
      </c>
      <c r="G227" s="11" t="s">
        <v>30</v>
      </c>
      <c r="H227" s="11">
        <v>0.01</v>
      </c>
      <c r="I227" s="11">
        <v>15</v>
      </c>
      <c r="J227" s="11" t="s">
        <v>46</v>
      </c>
      <c r="K227" s="11">
        <v>182</v>
      </c>
    </row>
    <row r="228" spans="1:11" x14ac:dyDescent="0.25">
      <c r="A228" s="11" t="s">
        <v>596</v>
      </c>
      <c r="B228" s="11" t="s">
        <v>597</v>
      </c>
      <c r="C228" s="11">
        <v>101.96680000000001</v>
      </c>
      <c r="D228" s="11" t="s">
        <v>550</v>
      </c>
      <c r="E228" s="11">
        <v>101.29</v>
      </c>
      <c r="F228" s="11">
        <v>1.0829</v>
      </c>
      <c r="G228" s="11" t="s">
        <v>30</v>
      </c>
      <c r="H228" s="11">
        <v>0.01</v>
      </c>
      <c r="I228" s="11">
        <v>62.5</v>
      </c>
      <c r="J228" s="11" t="s">
        <v>46</v>
      </c>
      <c r="K228" s="11">
        <v>182</v>
      </c>
    </row>
    <row r="229" spans="1:11" x14ac:dyDescent="0.25">
      <c r="A229" s="11" t="s">
        <v>598</v>
      </c>
      <c r="B229" s="11" t="s">
        <v>599</v>
      </c>
      <c r="C229" s="11">
        <v>102.0368</v>
      </c>
      <c r="D229" s="11" t="s">
        <v>536</v>
      </c>
      <c r="E229" s="11">
        <v>101.38</v>
      </c>
      <c r="F229" s="11">
        <v>0.53839999999999999</v>
      </c>
      <c r="G229" s="11" t="s">
        <v>30</v>
      </c>
      <c r="H229" s="11">
        <v>0.01</v>
      </c>
      <c r="I229" s="11">
        <v>122</v>
      </c>
      <c r="J229" s="11" t="s">
        <v>46</v>
      </c>
      <c r="K229" s="11">
        <v>182</v>
      </c>
    </row>
    <row r="230" spans="1:11" x14ac:dyDescent="0.25">
      <c r="A230" s="11" t="s">
        <v>631</v>
      </c>
      <c r="B230" s="11" t="s">
        <v>610</v>
      </c>
      <c r="C230" s="11">
        <v>100.9868</v>
      </c>
      <c r="D230" s="11" t="s">
        <v>627</v>
      </c>
      <c r="E230" s="11">
        <v>100.5791</v>
      </c>
      <c r="F230" s="11">
        <v>0.54</v>
      </c>
      <c r="G230" s="11" t="s">
        <v>30</v>
      </c>
      <c r="H230" s="11">
        <v>0.01</v>
      </c>
      <c r="I230" s="11">
        <v>75.5</v>
      </c>
      <c r="J230" s="11" t="s">
        <v>46</v>
      </c>
      <c r="K230" s="11">
        <v>182</v>
      </c>
    </row>
    <row r="231" spans="1:11" x14ac:dyDescent="0.25">
      <c r="A231" s="11" t="s">
        <v>636</v>
      </c>
      <c r="B231" s="11" t="s">
        <v>637</v>
      </c>
      <c r="C231" s="11">
        <v>101.3168</v>
      </c>
      <c r="D231" s="11" t="s">
        <v>638</v>
      </c>
      <c r="E231" s="11">
        <v>100.79</v>
      </c>
      <c r="F231" s="11">
        <v>0.56040000000000001</v>
      </c>
      <c r="G231" s="11" t="s">
        <v>30</v>
      </c>
      <c r="H231" s="11">
        <v>0.01</v>
      </c>
      <c r="I231" s="11">
        <v>94</v>
      </c>
      <c r="J231" s="11" t="s">
        <v>46</v>
      </c>
      <c r="K231" s="11">
        <v>182</v>
      </c>
    </row>
    <row r="232" spans="1:11" x14ac:dyDescent="0.25">
      <c r="A232" s="11" t="s">
        <v>649</v>
      </c>
      <c r="B232" s="11" t="s">
        <v>650</v>
      </c>
      <c r="C232" s="11">
        <v>100.7868</v>
      </c>
      <c r="D232" s="11" t="s">
        <v>651</v>
      </c>
      <c r="E232" s="11">
        <v>100.4</v>
      </c>
      <c r="F232" s="11">
        <v>0.56059999999999999</v>
      </c>
      <c r="G232" s="11" t="s">
        <v>30</v>
      </c>
      <c r="H232" s="11">
        <v>0.01</v>
      </c>
      <c r="I232" s="11">
        <v>69</v>
      </c>
      <c r="J232" s="11" t="s">
        <v>46</v>
      </c>
      <c r="K232" s="11">
        <v>182</v>
      </c>
    </row>
    <row r="233" spans="1:11" x14ac:dyDescent="0.25">
      <c r="A233" s="11" t="s">
        <v>608</v>
      </c>
      <c r="B233" s="11" t="s">
        <v>609</v>
      </c>
      <c r="C233" s="11">
        <v>101.5668</v>
      </c>
      <c r="D233" s="11" t="s">
        <v>610</v>
      </c>
      <c r="E233" s="11">
        <v>101.0168</v>
      </c>
      <c r="F233" s="11">
        <v>1.6417999999999999</v>
      </c>
      <c r="G233" s="11" t="s">
        <v>30</v>
      </c>
      <c r="H233" s="11">
        <v>0.01</v>
      </c>
      <c r="I233" s="11">
        <v>33.5</v>
      </c>
      <c r="J233" s="11" t="s">
        <v>46</v>
      </c>
      <c r="K233" s="11">
        <v>182</v>
      </c>
    </row>
    <row r="234" spans="1:11" x14ac:dyDescent="0.25">
      <c r="A234" s="11" t="s">
        <v>652</v>
      </c>
      <c r="B234" s="11" t="s">
        <v>653</v>
      </c>
      <c r="C234" s="11">
        <v>101.3168</v>
      </c>
      <c r="D234" s="11" t="s">
        <v>627</v>
      </c>
      <c r="E234" s="11">
        <v>100.87909999999999</v>
      </c>
      <c r="F234" s="11">
        <v>0.55759999999999998</v>
      </c>
      <c r="G234" s="11" t="s">
        <v>30</v>
      </c>
      <c r="H234" s="11">
        <v>0.01</v>
      </c>
      <c r="I234" s="11">
        <v>78.5</v>
      </c>
      <c r="J234" s="11" t="s">
        <v>46</v>
      </c>
      <c r="K234" s="11">
        <v>182</v>
      </c>
    </row>
    <row r="235" spans="1:11" x14ac:dyDescent="0.25">
      <c r="A235" s="11" t="s">
        <v>595</v>
      </c>
      <c r="B235" s="11" t="s">
        <v>592</v>
      </c>
      <c r="C235" s="11">
        <v>100.384</v>
      </c>
      <c r="D235" s="11" t="s">
        <v>594</v>
      </c>
      <c r="E235" s="11">
        <v>99.844819999999999</v>
      </c>
      <c r="F235" s="11">
        <v>0.45500000000000002</v>
      </c>
      <c r="G235" s="11" t="s">
        <v>30</v>
      </c>
      <c r="H235" s="11">
        <v>0.01</v>
      </c>
      <c r="I235" s="11">
        <v>118.5</v>
      </c>
      <c r="J235" s="11" t="s">
        <v>46</v>
      </c>
      <c r="K235" s="11">
        <v>182</v>
      </c>
    </row>
    <row r="236" spans="1:11" x14ac:dyDescent="0.25">
      <c r="A236" s="11" t="s">
        <v>591</v>
      </c>
      <c r="B236" s="11" t="s">
        <v>588</v>
      </c>
      <c r="C236" s="11">
        <v>101.0566</v>
      </c>
      <c r="D236" s="11" t="s">
        <v>592</v>
      </c>
      <c r="E236" s="11">
        <v>100.414</v>
      </c>
      <c r="F236" s="11">
        <v>0.54</v>
      </c>
      <c r="G236" s="11" t="s">
        <v>30</v>
      </c>
      <c r="H236" s="11">
        <v>0.01</v>
      </c>
      <c r="I236" s="11">
        <v>119</v>
      </c>
      <c r="J236" s="11" t="s">
        <v>46</v>
      </c>
      <c r="K236" s="11">
        <v>182</v>
      </c>
    </row>
    <row r="237" spans="1:11" x14ac:dyDescent="0.25">
      <c r="A237" s="11" t="s">
        <v>535</v>
      </c>
      <c r="B237" s="11" t="s">
        <v>536</v>
      </c>
      <c r="C237" s="11">
        <v>99.689700000000002</v>
      </c>
      <c r="D237" s="11" t="s">
        <v>526</v>
      </c>
      <c r="E237" s="11">
        <v>99.343999999999994</v>
      </c>
      <c r="F237" s="11">
        <v>0.3841</v>
      </c>
      <c r="G237" s="11" t="s">
        <v>30</v>
      </c>
      <c r="H237" s="11">
        <v>0.01</v>
      </c>
      <c r="I237" s="11">
        <v>90</v>
      </c>
      <c r="J237" s="11" t="s">
        <v>46</v>
      </c>
      <c r="K237" s="11">
        <v>182</v>
      </c>
    </row>
    <row r="238" spans="1:11" x14ac:dyDescent="0.25">
      <c r="A238" s="11" t="s">
        <v>593</v>
      </c>
      <c r="B238" s="11" t="s">
        <v>594</v>
      </c>
      <c r="C238" s="11">
        <v>99.814819999999997</v>
      </c>
      <c r="D238" s="11" t="s">
        <v>536</v>
      </c>
      <c r="E238" s="11">
        <v>99.719700000000003</v>
      </c>
      <c r="F238" s="11">
        <v>0.44240000000000002</v>
      </c>
      <c r="G238" s="11" t="s">
        <v>30</v>
      </c>
      <c r="H238" s="11">
        <v>0.01</v>
      </c>
      <c r="I238" s="11">
        <v>21.5</v>
      </c>
      <c r="J238" s="11" t="s">
        <v>46</v>
      </c>
      <c r="K238" s="11">
        <v>182</v>
      </c>
    </row>
    <row r="239" spans="1:11" x14ac:dyDescent="0.25">
      <c r="A239" s="11" t="s">
        <v>586</v>
      </c>
      <c r="B239" s="11" t="s">
        <v>587</v>
      </c>
      <c r="C239" s="11">
        <v>101.3998</v>
      </c>
      <c r="D239" s="11" t="s">
        <v>588</v>
      </c>
      <c r="E239" s="11">
        <v>101.0866</v>
      </c>
      <c r="F239" s="11">
        <v>0.54</v>
      </c>
      <c r="G239" s="11" t="s">
        <v>30</v>
      </c>
      <c r="H239" s="11">
        <v>0.01</v>
      </c>
      <c r="I239" s="11">
        <v>58</v>
      </c>
      <c r="J239" s="11" t="s">
        <v>46</v>
      </c>
      <c r="K239" s="11">
        <v>182</v>
      </c>
    </row>
    <row r="240" spans="1:11" x14ac:dyDescent="0.25">
      <c r="A240" s="11" t="s">
        <v>604</v>
      </c>
      <c r="B240" s="11" t="s">
        <v>605</v>
      </c>
      <c r="C240" s="11">
        <v>102.8368</v>
      </c>
      <c r="D240" s="11" t="s">
        <v>590</v>
      </c>
      <c r="E240" s="11">
        <v>102.51</v>
      </c>
      <c r="F240" s="11">
        <v>0.54469999999999996</v>
      </c>
      <c r="G240" s="11" t="s">
        <v>30</v>
      </c>
      <c r="H240" s="11">
        <v>0.01</v>
      </c>
      <c r="I240" s="11">
        <v>60</v>
      </c>
      <c r="J240" s="11" t="s">
        <v>46</v>
      </c>
      <c r="K240" s="11">
        <v>182</v>
      </c>
    </row>
    <row r="241" spans="1:11" x14ac:dyDescent="0.25">
      <c r="A241" s="11" t="s">
        <v>600</v>
      </c>
      <c r="B241" s="11" t="s">
        <v>601</v>
      </c>
      <c r="C241" s="11">
        <v>102.77679999999999</v>
      </c>
      <c r="D241" s="11" t="s">
        <v>602</v>
      </c>
      <c r="E241" s="11">
        <v>102.37</v>
      </c>
      <c r="F241" s="11">
        <v>0.53879999999999995</v>
      </c>
      <c r="G241" s="11" t="s">
        <v>30</v>
      </c>
      <c r="H241" s="11">
        <v>0.01</v>
      </c>
      <c r="I241" s="11">
        <v>75.5</v>
      </c>
      <c r="J241" s="11" t="s">
        <v>46</v>
      </c>
      <c r="K241" s="11">
        <v>182</v>
      </c>
    </row>
    <row r="242" spans="1:11" x14ac:dyDescent="0.25">
      <c r="A242" s="11" t="s">
        <v>589</v>
      </c>
      <c r="B242" s="11" t="s">
        <v>590</v>
      </c>
      <c r="C242" s="11">
        <v>101.7538</v>
      </c>
      <c r="D242" s="11" t="s">
        <v>587</v>
      </c>
      <c r="E242" s="11">
        <v>101.4298</v>
      </c>
      <c r="F242" s="11">
        <v>0.54</v>
      </c>
      <c r="G242" s="11" t="s">
        <v>30</v>
      </c>
      <c r="H242" s="11">
        <v>0.01</v>
      </c>
      <c r="I242" s="11">
        <v>60</v>
      </c>
      <c r="J242" s="11" t="s">
        <v>46</v>
      </c>
      <c r="K242" s="11">
        <v>182</v>
      </c>
    </row>
    <row r="243" spans="1:11" x14ac:dyDescent="0.25">
      <c r="A243" s="11" t="s">
        <v>603</v>
      </c>
      <c r="B243" s="11" t="s">
        <v>602</v>
      </c>
      <c r="C243" s="11">
        <v>102.34</v>
      </c>
      <c r="D243" s="11" t="s">
        <v>590</v>
      </c>
      <c r="E243" s="11">
        <v>101.7838</v>
      </c>
      <c r="F243" s="11">
        <v>0.54</v>
      </c>
      <c r="G243" s="11" t="s">
        <v>30</v>
      </c>
      <c r="H243" s="11">
        <v>0.01</v>
      </c>
      <c r="I243" s="11">
        <v>103</v>
      </c>
      <c r="J243" s="11" t="s">
        <v>46</v>
      </c>
      <c r="K243" s="11">
        <v>182</v>
      </c>
    </row>
    <row r="244" spans="1:11" x14ac:dyDescent="0.25">
      <c r="A244" s="11" t="s">
        <v>103</v>
      </c>
      <c r="B244" s="11" t="s">
        <v>104</v>
      </c>
      <c r="C244" s="11">
        <v>102.32680000000001</v>
      </c>
      <c r="D244" s="11" t="s">
        <v>105</v>
      </c>
      <c r="E244" s="11">
        <v>100.7533</v>
      </c>
      <c r="F244" s="11">
        <v>1.1698999999999999</v>
      </c>
      <c r="G244" s="11" t="s">
        <v>30</v>
      </c>
      <c r="H244" s="11">
        <v>0.01</v>
      </c>
      <c r="I244" s="11">
        <v>134.5</v>
      </c>
      <c r="J244" s="11" t="s">
        <v>46</v>
      </c>
      <c r="K244" s="11">
        <v>182</v>
      </c>
    </row>
    <row r="245" spans="1:11" x14ac:dyDescent="0.25">
      <c r="A245" s="11" t="s">
        <v>98</v>
      </c>
      <c r="B245" s="11" t="s">
        <v>99</v>
      </c>
      <c r="C245" s="11">
        <v>103.4268</v>
      </c>
      <c r="D245" s="11" t="s">
        <v>100</v>
      </c>
      <c r="E245" s="11">
        <v>102.8</v>
      </c>
      <c r="F245" s="11">
        <v>0.54269999999999996</v>
      </c>
      <c r="G245" s="11" t="s">
        <v>30</v>
      </c>
      <c r="H245" s="11">
        <v>0.01</v>
      </c>
      <c r="I245" s="11">
        <v>115.5</v>
      </c>
      <c r="J245" s="11" t="s">
        <v>46</v>
      </c>
      <c r="K245" s="11">
        <v>182</v>
      </c>
    </row>
    <row r="246" spans="1:11" x14ac:dyDescent="0.25">
      <c r="A246" s="11" t="s">
        <v>140</v>
      </c>
      <c r="B246" s="11" t="s">
        <v>141</v>
      </c>
      <c r="C246" s="11">
        <v>102.5468</v>
      </c>
      <c r="D246" s="11" t="s">
        <v>142</v>
      </c>
      <c r="E246" s="11">
        <v>101.86</v>
      </c>
      <c r="F246" s="11">
        <v>0.54290000000000005</v>
      </c>
      <c r="G246" s="11" t="s">
        <v>30</v>
      </c>
      <c r="H246" s="11">
        <v>0.01</v>
      </c>
      <c r="I246" s="11">
        <v>126.5</v>
      </c>
      <c r="J246" s="11" t="s">
        <v>46</v>
      </c>
      <c r="K246" s="11">
        <v>182</v>
      </c>
    </row>
    <row r="247" spans="1:11" x14ac:dyDescent="0.25">
      <c r="A247" s="11" t="s">
        <v>101</v>
      </c>
      <c r="B247" s="11" t="s">
        <v>102</v>
      </c>
      <c r="C247" s="11">
        <v>102.3981</v>
      </c>
      <c r="D247" s="11" t="s">
        <v>86</v>
      </c>
      <c r="E247" s="11">
        <v>102.1794</v>
      </c>
      <c r="F247" s="11">
        <v>0.54</v>
      </c>
      <c r="G247" s="11" t="s">
        <v>30</v>
      </c>
      <c r="H247" s="11">
        <v>0.01</v>
      </c>
      <c r="I247" s="11">
        <v>40.5</v>
      </c>
      <c r="J247" s="11" t="s">
        <v>46</v>
      </c>
      <c r="K247" s="11">
        <v>182</v>
      </c>
    </row>
    <row r="248" spans="1:11" x14ac:dyDescent="0.25">
      <c r="A248" s="11" t="s">
        <v>79</v>
      </c>
      <c r="B248" s="11" t="s">
        <v>80</v>
      </c>
      <c r="C248" s="11">
        <v>103.0468</v>
      </c>
      <c r="D248" s="11" t="s">
        <v>81</v>
      </c>
      <c r="E248" s="11">
        <v>102.5959</v>
      </c>
      <c r="F248" s="11">
        <v>0.53359999999999996</v>
      </c>
      <c r="G248" s="11" t="s">
        <v>30</v>
      </c>
      <c r="H248" s="11">
        <v>0.01</v>
      </c>
      <c r="I248" s="11">
        <v>84.5</v>
      </c>
      <c r="J248" s="11" t="s">
        <v>46</v>
      </c>
      <c r="K248" s="11">
        <v>182</v>
      </c>
    </row>
    <row r="249" spans="1:11" x14ac:dyDescent="0.25">
      <c r="A249" s="11" t="s">
        <v>64</v>
      </c>
      <c r="B249" s="11" t="s">
        <v>65</v>
      </c>
      <c r="C249" s="11">
        <v>103.2068</v>
      </c>
      <c r="D249" s="11" t="s">
        <v>57</v>
      </c>
      <c r="E249" s="11">
        <v>102.61</v>
      </c>
      <c r="F249" s="11">
        <v>0.54500000000000004</v>
      </c>
      <c r="G249" s="11" t="s">
        <v>30</v>
      </c>
      <c r="H249" s="11">
        <v>0.01</v>
      </c>
      <c r="I249" s="11">
        <v>109.5</v>
      </c>
      <c r="J249" s="11" t="s">
        <v>46</v>
      </c>
      <c r="K249" s="11">
        <v>182</v>
      </c>
    </row>
    <row r="250" spans="1:11" x14ac:dyDescent="0.25">
      <c r="A250" s="11" t="s">
        <v>94</v>
      </c>
      <c r="B250" s="11" t="s">
        <v>81</v>
      </c>
      <c r="C250" s="11">
        <v>102.5659</v>
      </c>
      <c r="D250" s="11" t="s">
        <v>95</v>
      </c>
      <c r="E250" s="11">
        <v>102.4498</v>
      </c>
      <c r="F250" s="11">
        <v>0.54</v>
      </c>
      <c r="G250" s="11" t="s">
        <v>30</v>
      </c>
      <c r="H250" s="11">
        <v>0.01</v>
      </c>
      <c r="I250" s="11">
        <v>21.5</v>
      </c>
      <c r="J250" s="11" t="s">
        <v>46</v>
      </c>
      <c r="K250" s="11">
        <v>182</v>
      </c>
    </row>
    <row r="251" spans="1:11" x14ac:dyDescent="0.25">
      <c r="A251" s="11" t="s">
        <v>96</v>
      </c>
      <c r="B251" s="11" t="s">
        <v>97</v>
      </c>
      <c r="C251" s="11">
        <v>103.46680000000001</v>
      </c>
      <c r="D251" s="11" t="s">
        <v>81</v>
      </c>
      <c r="E251" s="11">
        <v>103.04</v>
      </c>
      <c r="F251" s="11">
        <v>0.54369999999999996</v>
      </c>
      <c r="G251" s="11" t="s">
        <v>30</v>
      </c>
      <c r="H251" s="11">
        <v>0.01</v>
      </c>
      <c r="I251" s="11">
        <v>78.5</v>
      </c>
      <c r="J251" s="11" t="s">
        <v>46</v>
      </c>
      <c r="K251" s="11">
        <v>182</v>
      </c>
    </row>
    <row r="252" spans="1:11" x14ac:dyDescent="0.25">
      <c r="A252" s="11" t="s">
        <v>132</v>
      </c>
      <c r="B252" s="11" t="s">
        <v>133</v>
      </c>
      <c r="C252" s="11">
        <v>101.8028</v>
      </c>
      <c r="D252" s="11" t="s">
        <v>129</v>
      </c>
      <c r="E252" s="11">
        <v>101.2655</v>
      </c>
      <c r="F252" s="11">
        <v>0.54</v>
      </c>
      <c r="G252" s="11" t="s">
        <v>30</v>
      </c>
      <c r="H252" s="11">
        <v>0.01</v>
      </c>
      <c r="I252" s="11">
        <v>99.5</v>
      </c>
      <c r="J252" s="11" t="s">
        <v>46</v>
      </c>
      <c r="K252" s="11">
        <v>182</v>
      </c>
    </row>
    <row r="253" spans="1:11" x14ac:dyDescent="0.25">
      <c r="A253" s="11" t="s">
        <v>130</v>
      </c>
      <c r="B253" s="11" t="s">
        <v>129</v>
      </c>
      <c r="C253" s="11">
        <v>101.252</v>
      </c>
      <c r="D253" s="11" t="s">
        <v>131</v>
      </c>
      <c r="E253" s="11">
        <v>100.86</v>
      </c>
      <c r="F253" s="11">
        <v>0.37869999999999998</v>
      </c>
      <c r="G253" s="11" t="s">
        <v>30</v>
      </c>
      <c r="H253" s="11">
        <v>0.01</v>
      </c>
      <c r="I253" s="11">
        <v>103.5</v>
      </c>
      <c r="J253" s="11" t="s">
        <v>46</v>
      </c>
      <c r="K253" s="11">
        <v>182</v>
      </c>
    </row>
    <row r="254" spans="1:11" x14ac:dyDescent="0.25">
      <c r="A254" s="11" t="s">
        <v>151</v>
      </c>
      <c r="B254" s="11" t="s">
        <v>152</v>
      </c>
      <c r="C254" s="11">
        <v>103.0168</v>
      </c>
      <c r="D254" s="11" t="s">
        <v>133</v>
      </c>
      <c r="E254" s="11">
        <v>102.47</v>
      </c>
      <c r="F254" s="11">
        <v>0.54410000000000003</v>
      </c>
      <c r="G254" s="11" t="s">
        <v>30</v>
      </c>
      <c r="H254" s="11">
        <v>0.01</v>
      </c>
      <c r="I254" s="11">
        <v>100.5</v>
      </c>
      <c r="J254" s="11" t="s">
        <v>46</v>
      </c>
      <c r="K254" s="11">
        <v>182</v>
      </c>
    </row>
    <row r="255" spans="1:11" x14ac:dyDescent="0.25">
      <c r="A255" s="11" t="s">
        <v>150</v>
      </c>
      <c r="B255" s="11" t="s">
        <v>145</v>
      </c>
      <c r="C255" s="11">
        <v>102.4997</v>
      </c>
      <c r="D255" s="11" t="s">
        <v>133</v>
      </c>
      <c r="E255" s="11">
        <v>101.83280000000001</v>
      </c>
      <c r="F255" s="11">
        <v>0.54</v>
      </c>
      <c r="G255" s="11" t="s">
        <v>30</v>
      </c>
      <c r="H255" s="11">
        <v>0.01</v>
      </c>
      <c r="I255" s="11">
        <v>123.5</v>
      </c>
      <c r="J255" s="11" t="s">
        <v>46</v>
      </c>
      <c r="K255" s="11">
        <v>182</v>
      </c>
    </row>
    <row r="256" spans="1:11" x14ac:dyDescent="0.25">
      <c r="A256" s="11" t="s">
        <v>122</v>
      </c>
      <c r="B256" s="11" t="s">
        <v>123</v>
      </c>
      <c r="C256" s="11">
        <v>101.227</v>
      </c>
      <c r="D256" s="11" t="s">
        <v>119</v>
      </c>
      <c r="E256" s="11">
        <v>100.53</v>
      </c>
      <c r="F256" s="11">
        <v>0.52600000000000002</v>
      </c>
      <c r="G256" s="11" t="s">
        <v>30</v>
      </c>
      <c r="H256" s="11">
        <v>0.01</v>
      </c>
      <c r="I256" s="11">
        <v>132.5</v>
      </c>
      <c r="J256" s="11" t="s">
        <v>46</v>
      </c>
      <c r="K256" s="11">
        <v>182</v>
      </c>
    </row>
    <row r="257" spans="1:11" x14ac:dyDescent="0.25">
      <c r="A257" s="11" t="s">
        <v>134</v>
      </c>
      <c r="B257" s="11" t="s">
        <v>135</v>
      </c>
      <c r="C257" s="11">
        <v>102.7668</v>
      </c>
      <c r="D257" s="11" t="s">
        <v>136</v>
      </c>
      <c r="E257" s="11">
        <v>102.1566</v>
      </c>
      <c r="F257" s="11">
        <v>0.54</v>
      </c>
      <c r="G257" s="11" t="s">
        <v>30</v>
      </c>
      <c r="H257" s="11">
        <v>0.01</v>
      </c>
      <c r="I257" s="11">
        <v>113</v>
      </c>
      <c r="J257" s="11" t="s">
        <v>46</v>
      </c>
      <c r="K257" s="11">
        <v>182</v>
      </c>
    </row>
    <row r="258" spans="1:11" x14ac:dyDescent="0.25">
      <c r="A258" s="11" t="s">
        <v>85</v>
      </c>
      <c r="B258" s="11" t="s">
        <v>86</v>
      </c>
      <c r="C258" s="11">
        <v>102.1494</v>
      </c>
      <c r="D258" s="11" t="s">
        <v>87</v>
      </c>
      <c r="E258" s="11">
        <v>101.92</v>
      </c>
      <c r="F258" s="11">
        <v>0.5595</v>
      </c>
      <c r="G258" s="11" t="s">
        <v>30</v>
      </c>
      <c r="H258" s="11">
        <v>0.01</v>
      </c>
      <c r="I258" s="11">
        <v>41</v>
      </c>
      <c r="J258" s="11" t="s">
        <v>46</v>
      </c>
      <c r="K258" s="11">
        <v>182</v>
      </c>
    </row>
    <row r="259" spans="1:11" x14ac:dyDescent="0.25">
      <c r="A259" s="11" t="s">
        <v>117</v>
      </c>
      <c r="B259" s="11" t="s">
        <v>118</v>
      </c>
      <c r="C259" s="11">
        <v>101.08</v>
      </c>
      <c r="D259" s="11" t="s">
        <v>119</v>
      </c>
      <c r="E259" s="11">
        <v>100.53</v>
      </c>
      <c r="F259" s="11">
        <v>0.53139999999999998</v>
      </c>
      <c r="G259" s="11" t="s">
        <v>30</v>
      </c>
      <c r="H259" s="11">
        <v>0.01</v>
      </c>
      <c r="I259" s="11">
        <v>103.5</v>
      </c>
      <c r="J259" s="11" t="s">
        <v>46</v>
      </c>
      <c r="K259" s="11">
        <v>182</v>
      </c>
    </row>
    <row r="260" spans="1:11" x14ac:dyDescent="0.25">
      <c r="A260" s="11" t="s">
        <v>106</v>
      </c>
      <c r="B260" s="11" t="s">
        <v>107</v>
      </c>
      <c r="C260" s="11">
        <v>100.44889999999999</v>
      </c>
      <c r="D260" s="11" t="s">
        <v>108</v>
      </c>
      <c r="E260" s="11">
        <v>100.322</v>
      </c>
      <c r="F260" s="11">
        <v>0.54</v>
      </c>
      <c r="G260" s="11" t="s">
        <v>30</v>
      </c>
      <c r="H260" s="11">
        <v>0.01</v>
      </c>
      <c r="I260" s="11">
        <v>23.5</v>
      </c>
      <c r="J260" s="11" t="s">
        <v>46</v>
      </c>
      <c r="K260" s="11">
        <v>182</v>
      </c>
    </row>
    <row r="261" spans="1:11" x14ac:dyDescent="0.25">
      <c r="A261" s="11" t="s">
        <v>109</v>
      </c>
      <c r="B261" s="11" t="s">
        <v>110</v>
      </c>
      <c r="C261" s="11">
        <v>100.6463</v>
      </c>
      <c r="D261" s="11" t="s">
        <v>107</v>
      </c>
      <c r="E261" s="11">
        <v>100.4789</v>
      </c>
      <c r="F261" s="11">
        <v>0.54</v>
      </c>
      <c r="G261" s="11" t="s">
        <v>30</v>
      </c>
      <c r="H261" s="11">
        <v>0.01</v>
      </c>
      <c r="I261" s="11">
        <v>31</v>
      </c>
      <c r="J261" s="11" t="s">
        <v>46</v>
      </c>
      <c r="K261" s="11">
        <v>182</v>
      </c>
    </row>
    <row r="262" spans="1:11" x14ac:dyDescent="0.25">
      <c r="A262" s="11" t="s">
        <v>73</v>
      </c>
      <c r="B262" s="11" t="s">
        <v>74</v>
      </c>
      <c r="C262" s="11">
        <v>102.27679999999999</v>
      </c>
      <c r="D262" s="11" t="s">
        <v>59</v>
      </c>
      <c r="E262" s="11">
        <v>101.6568</v>
      </c>
      <c r="F262" s="11">
        <v>1.0081</v>
      </c>
      <c r="G262" s="11" t="s">
        <v>30</v>
      </c>
      <c r="H262" s="11">
        <v>0.01</v>
      </c>
      <c r="I262" s="11">
        <v>61.5</v>
      </c>
      <c r="J262" s="11" t="s">
        <v>46</v>
      </c>
      <c r="K262" s="11">
        <v>182</v>
      </c>
    </row>
    <row r="263" spans="1:11" x14ac:dyDescent="0.25">
      <c r="A263" s="11" t="s">
        <v>111</v>
      </c>
      <c r="B263" s="11" t="s">
        <v>108</v>
      </c>
      <c r="C263" s="11">
        <v>100.292</v>
      </c>
      <c r="D263" s="11" t="s">
        <v>112</v>
      </c>
      <c r="E263" s="11">
        <v>99.887</v>
      </c>
      <c r="F263" s="11">
        <v>0.54</v>
      </c>
      <c r="G263" s="11" t="s">
        <v>30</v>
      </c>
      <c r="H263" s="11">
        <v>0.01</v>
      </c>
      <c r="I263" s="11">
        <v>75</v>
      </c>
      <c r="J263" s="11" t="s">
        <v>46</v>
      </c>
      <c r="K263" s="11">
        <v>182</v>
      </c>
    </row>
    <row r="264" spans="1:11" x14ac:dyDescent="0.25">
      <c r="A264" s="11" t="s">
        <v>71</v>
      </c>
      <c r="B264" s="11" t="s">
        <v>72</v>
      </c>
      <c r="C264" s="11">
        <v>102.1768</v>
      </c>
      <c r="D264" s="11" t="s">
        <v>69</v>
      </c>
      <c r="E264" s="11">
        <v>101.7718</v>
      </c>
      <c r="F264" s="11">
        <v>0.54</v>
      </c>
      <c r="G264" s="11" t="s">
        <v>30</v>
      </c>
      <c r="H264" s="11">
        <v>0.01</v>
      </c>
      <c r="I264" s="11">
        <v>75</v>
      </c>
      <c r="J264" s="11" t="s">
        <v>46</v>
      </c>
      <c r="K264" s="11">
        <v>182</v>
      </c>
    </row>
    <row r="265" spans="1:11" x14ac:dyDescent="0.25">
      <c r="A265" s="11" t="s">
        <v>137</v>
      </c>
      <c r="B265" s="11" t="s">
        <v>138</v>
      </c>
      <c r="C265" s="11">
        <v>102.35680000000001</v>
      </c>
      <c r="D265" s="11" t="s">
        <v>139</v>
      </c>
      <c r="E265" s="11">
        <v>101.76</v>
      </c>
      <c r="F265" s="11">
        <v>0.54500000000000004</v>
      </c>
      <c r="G265" s="11" t="s">
        <v>30</v>
      </c>
      <c r="H265" s="11">
        <v>0.01</v>
      </c>
      <c r="I265" s="11">
        <v>109.5</v>
      </c>
      <c r="J265" s="11" t="s">
        <v>46</v>
      </c>
      <c r="K265" s="11">
        <v>182</v>
      </c>
    </row>
    <row r="266" spans="1:11" x14ac:dyDescent="0.25">
      <c r="A266" s="11" t="s">
        <v>124</v>
      </c>
      <c r="B266" s="11" t="s">
        <v>125</v>
      </c>
      <c r="C266" s="11">
        <v>100.1835</v>
      </c>
      <c r="D266" s="11" t="s">
        <v>114</v>
      </c>
      <c r="E266" s="11">
        <v>99.828000000000003</v>
      </c>
      <c r="F266" s="11">
        <v>0.3468</v>
      </c>
      <c r="G266" s="11" t="s">
        <v>30</v>
      </c>
      <c r="H266" s="11">
        <v>0.01</v>
      </c>
      <c r="I266" s="11">
        <v>102.5</v>
      </c>
      <c r="J266" s="11" t="s">
        <v>46</v>
      </c>
      <c r="K266" s="11">
        <v>182</v>
      </c>
    </row>
    <row r="267" spans="1:11" x14ac:dyDescent="0.25">
      <c r="A267" s="11" t="s">
        <v>68</v>
      </c>
      <c r="B267" s="11" t="s">
        <v>69</v>
      </c>
      <c r="C267" s="11">
        <v>101.7418</v>
      </c>
      <c r="D267" s="11" t="s">
        <v>70</v>
      </c>
      <c r="E267" s="11">
        <v>101.54</v>
      </c>
      <c r="F267" s="11">
        <v>0.56850000000000001</v>
      </c>
      <c r="G267" s="11" t="s">
        <v>30</v>
      </c>
      <c r="H267" s="11">
        <v>0.01</v>
      </c>
      <c r="I267" s="11">
        <v>35.5</v>
      </c>
      <c r="J267" s="11" t="s">
        <v>46</v>
      </c>
      <c r="K267" s="11">
        <v>182</v>
      </c>
    </row>
    <row r="268" spans="1:11" x14ac:dyDescent="0.25">
      <c r="A268" s="11" t="s">
        <v>55</v>
      </c>
      <c r="B268" s="11" t="s">
        <v>56</v>
      </c>
      <c r="C268" s="11">
        <v>103.2268</v>
      </c>
      <c r="D268" s="11" t="s">
        <v>57</v>
      </c>
      <c r="E268" s="11">
        <v>102.61</v>
      </c>
      <c r="F268" s="11">
        <v>0.66679999999999995</v>
      </c>
      <c r="G268" s="11" t="s">
        <v>30</v>
      </c>
      <c r="H268" s="11">
        <v>0.01</v>
      </c>
      <c r="I268" s="11">
        <v>92.5</v>
      </c>
      <c r="J268" s="11" t="s">
        <v>46</v>
      </c>
      <c r="K268" s="11">
        <v>182</v>
      </c>
    </row>
    <row r="269" spans="1:11" x14ac:dyDescent="0.25">
      <c r="A269" s="11" t="s">
        <v>58</v>
      </c>
      <c r="B269" s="11" t="s">
        <v>59</v>
      </c>
      <c r="C269" s="11">
        <v>101.6268</v>
      </c>
      <c r="D269" s="11" t="s">
        <v>60</v>
      </c>
      <c r="E269" s="11">
        <v>101.3</v>
      </c>
      <c r="F269" s="11">
        <v>0.54469999999999996</v>
      </c>
      <c r="G269" s="11" t="s">
        <v>30</v>
      </c>
      <c r="H269" s="11">
        <v>0.01</v>
      </c>
      <c r="I269" s="11">
        <v>60</v>
      </c>
      <c r="J269" s="11" t="s">
        <v>46</v>
      </c>
      <c r="K269" s="11">
        <v>182</v>
      </c>
    </row>
    <row r="270" spans="1:11" x14ac:dyDescent="0.25">
      <c r="A270" s="11" t="s">
        <v>66</v>
      </c>
      <c r="B270" s="11" t="s">
        <v>67</v>
      </c>
      <c r="C270" s="11">
        <v>102.1468</v>
      </c>
      <c r="D270" s="11" t="s">
        <v>63</v>
      </c>
      <c r="E270" s="11">
        <v>101.6</v>
      </c>
      <c r="F270" s="11">
        <v>0.53869999999999996</v>
      </c>
      <c r="G270" s="11" t="s">
        <v>30</v>
      </c>
      <c r="H270" s="11">
        <v>0.01</v>
      </c>
      <c r="I270" s="11">
        <v>101.5</v>
      </c>
      <c r="J270" s="11" t="s">
        <v>46</v>
      </c>
      <c r="K270" s="11">
        <v>182</v>
      </c>
    </row>
    <row r="271" spans="1:11" x14ac:dyDescent="0.25">
      <c r="A271" s="11" t="s">
        <v>61</v>
      </c>
      <c r="B271" s="11" t="s">
        <v>62</v>
      </c>
      <c r="C271" s="11">
        <v>101.8668</v>
      </c>
      <c r="D271" s="11" t="s">
        <v>63</v>
      </c>
      <c r="E271" s="11">
        <v>101.55</v>
      </c>
      <c r="F271" s="11">
        <v>0.55579999999999996</v>
      </c>
      <c r="G271" s="11" t="s">
        <v>30</v>
      </c>
      <c r="H271" s="11">
        <v>0.01</v>
      </c>
      <c r="I271" s="11">
        <v>57</v>
      </c>
      <c r="J271" s="11" t="s">
        <v>46</v>
      </c>
      <c r="K271" s="11">
        <v>182</v>
      </c>
    </row>
    <row r="272" spans="1:11" x14ac:dyDescent="0.25">
      <c r="A272" s="11" t="s">
        <v>77</v>
      </c>
      <c r="B272" s="11" t="s">
        <v>78</v>
      </c>
      <c r="C272" s="11">
        <v>102.7668</v>
      </c>
      <c r="D272" s="11" t="s">
        <v>76</v>
      </c>
      <c r="E272" s="11">
        <v>102.4671</v>
      </c>
      <c r="F272" s="11">
        <v>0.54</v>
      </c>
      <c r="G272" s="11" t="s">
        <v>30</v>
      </c>
      <c r="H272" s="11">
        <v>0.01</v>
      </c>
      <c r="I272" s="11">
        <v>55.5</v>
      </c>
      <c r="J272" s="11" t="s">
        <v>46</v>
      </c>
      <c r="K272" s="11">
        <v>182</v>
      </c>
    </row>
    <row r="273" spans="1:11" x14ac:dyDescent="0.25">
      <c r="A273" s="11" t="s">
        <v>126</v>
      </c>
      <c r="B273" s="11" t="s">
        <v>119</v>
      </c>
      <c r="C273" s="11">
        <v>100.53</v>
      </c>
      <c r="D273" s="11" t="s">
        <v>125</v>
      </c>
      <c r="E273" s="11">
        <v>100.1835</v>
      </c>
      <c r="F273" s="11">
        <v>0.47789999999999999</v>
      </c>
      <c r="G273" s="11" t="s">
        <v>30</v>
      </c>
      <c r="H273" s="11">
        <v>0.01</v>
      </c>
      <c r="I273" s="11">
        <v>72.5</v>
      </c>
      <c r="J273" s="11" t="s">
        <v>46</v>
      </c>
      <c r="K273" s="11">
        <v>182</v>
      </c>
    </row>
    <row r="274" spans="1:11" x14ac:dyDescent="0.25">
      <c r="A274" s="11" t="s">
        <v>116</v>
      </c>
      <c r="B274" s="11" t="s">
        <v>112</v>
      </c>
      <c r="C274" s="11">
        <v>99.887</v>
      </c>
      <c r="D274" s="11" t="s">
        <v>114</v>
      </c>
      <c r="E274" s="11">
        <v>99.828000000000003</v>
      </c>
      <c r="F274" s="11">
        <v>0.84289999999999998</v>
      </c>
      <c r="G274" s="11" t="s">
        <v>30</v>
      </c>
      <c r="H274" s="11">
        <v>0.01</v>
      </c>
      <c r="I274" s="11">
        <v>7</v>
      </c>
      <c r="J274" s="11" t="s">
        <v>46</v>
      </c>
      <c r="K274" s="11">
        <v>182</v>
      </c>
    </row>
    <row r="275" spans="1:11" x14ac:dyDescent="0.25">
      <c r="A275" s="11" t="s">
        <v>75</v>
      </c>
      <c r="B275" s="11" t="s">
        <v>76</v>
      </c>
      <c r="C275" s="11">
        <v>102.4371</v>
      </c>
      <c r="D275" s="11" t="s">
        <v>59</v>
      </c>
      <c r="E275" s="11">
        <v>101.6568</v>
      </c>
      <c r="F275" s="11">
        <v>0.54</v>
      </c>
      <c r="G275" s="11" t="s">
        <v>30</v>
      </c>
      <c r="H275" s="11">
        <v>0.01</v>
      </c>
      <c r="I275" s="11">
        <v>144.5</v>
      </c>
      <c r="J275" s="11" t="s">
        <v>46</v>
      </c>
      <c r="K275" s="11">
        <v>182</v>
      </c>
    </row>
    <row r="276" spans="1:11" x14ac:dyDescent="0.25">
      <c r="A276" s="11" t="s">
        <v>148</v>
      </c>
      <c r="B276" s="11" t="s">
        <v>149</v>
      </c>
      <c r="C276" s="11">
        <v>102.5668</v>
      </c>
      <c r="D276" s="11" t="s">
        <v>129</v>
      </c>
      <c r="E276" s="11">
        <v>101.94</v>
      </c>
      <c r="F276" s="11">
        <v>0.54269999999999996</v>
      </c>
      <c r="G276" s="11" t="s">
        <v>30</v>
      </c>
      <c r="H276" s="11">
        <v>0.01</v>
      </c>
      <c r="I276" s="11">
        <v>115.5</v>
      </c>
      <c r="J276" s="11" t="s">
        <v>46</v>
      </c>
      <c r="K276" s="11">
        <v>182</v>
      </c>
    </row>
    <row r="277" spans="1:11" x14ac:dyDescent="0.25">
      <c r="A277" s="11" t="s">
        <v>370</v>
      </c>
      <c r="B277" s="11" t="s">
        <v>371</v>
      </c>
      <c r="C277" s="11">
        <v>102.044</v>
      </c>
      <c r="D277" s="11" t="s">
        <v>372</v>
      </c>
      <c r="E277" s="11">
        <v>101.621</v>
      </c>
      <c r="F277" s="11">
        <v>0.52869999999999995</v>
      </c>
      <c r="G277" s="11" t="s">
        <v>30</v>
      </c>
      <c r="H277" s="11">
        <v>0.01</v>
      </c>
      <c r="I277" s="11">
        <v>80</v>
      </c>
      <c r="J277" s="11" t="s">
        <v>46</v>
      </c>
      <c r="K277" s="11">
        <v>182</v>
      </c>
    </row>
    <row r="278" spans="1:11" x14ac:dyDescent="0.25">
      <c r="A278" s="11" t="s">
        <v>366</v>
      </c>
      <c r="B278" s="11" t="s">
        <v>367</v>
      </c>
      <c r="C278" s="11">
        <v>101.5968</v>
      </c>
      <c r="D278" s="11" t="s">
        <v>119</v>
      </c>
      <c r="E278" s="11">
        <v>100.97</v>
      </c>
      <c r="F278" s="11">
        <v>0.54269999999999996</v>
      </c>
      <c r="G278" s="11" t="s">
        <v>30</v>
      </c>
      <c r="H278" s="11">
        <v>0.01</v>
      </c>
      <c r="I278" s="11">
        <v>115.5</v>
      </c>
      <c r="J278" s="11" t="s">
        <v>46</v>
      </c>
      <c r="K278" s="11">
        <v>182</v>
      </c>
    </row>
    <row r="279" spans="1:11" x14ac:dyDescent="0.25">
      <c r="A279" s="11" t="s">
        <v>368</v>
      </c>
      <c r="B279" s="11" t="s">
        <v>369</v>
      </c>
      <c r="C279" s="11">
        <v>101.4268</v>
      </c>
      <c r="D279" s="11" t="s">
        <v>110</v>
      </c>
      <c r="E279" s="11">
        <v>100.6763</v>
      </c>
      <c r="F279" s="11">
        <v>0.71140000000000003</v>
      </c>
      <c r="G279" s="11" t="s">
        <v>30</v>
      </c>
      <c r="H279" s="11">
        <v>0.01</v>
      </c>
      <c r="I279" s="11">
        <v>105.5</v>
      </c>
      <c r="J279" s="11" t="s">
        <v>46</v>
      </c>
      <c r="K279" s="11">
        <v>182</v>
      </c>
    </row>
    <row r="280" spans="1:11" x14ac:dyDescent="0.25">
      <c r="A280" s="11" t="s">
        <v>113</v>
      </c>
      <c r="B280" s="11" t="s">
        <v>114</v>
      </c>
      <c r="C280" s="11">
        <v>99.828000000000003</v>
      </c>
      <c r="D280" s="11" t="s">
        <v>115</v>
      </c>
      <c r="E280" s="11">
        <v>99.566999999999993</v>
      </c>
      <c r="F280" s="11">
        <v>0.26769999999999999</v>
      </c>
      <c r="G280" s="11" t="s">
        <v>30</v>
      </c>
      <c r="H280" s="11">
        <v>0.01</v>
      </c>
      <c r="I280" s="11">
        <v>97.5</v>
      </c>
      <c r="J280" s="11" t="s">
        <v>46</v>
      </c>
      <c r="K280" s="11">
        <v>182</v>
      </c>
    </row>
    <row r="281" spans="1:11" x14ac:dyDescent="0.25">
      <c r="A281" s="11" t="s">
        <v>373</v>
      </c>
      <c r="B281" s="11" t="s">
        <v>374</v>
      </c>
      <c r="C281" s="11">
        <v>101.2</v>
      </c>
      <c r="D281" s="11" t="s">
        <v>245</v>
      </c>
      <c r="E281" s="11">
        <v>100.85</v>
      </c>
      <c r="F281" s="11">
        <v>0.53029999999999999</v>
      </c>
      <c r="G281" s="11" t="s">
        <v>30</v>
      </c>
      <c r="H281" s="11">
        <v>0.01</v>
      </c>
      <c r="I281" s="11">
        <v>66</v>
      </c>
      <c r="J281" s="11" t="s">
        <v>46</v>
      </c>
      <c r="K281" s="11">
        <v>182</v>
      </c>
    </row>
    <row r="282" spans="1:11" x14ac:dyDescent="0.25">
      <c r="A282" s="11" t="s">
        <v>375</v>
      </c>
      <c r="B282" s="11" t="s">
        <v>372</v>
      </c>
      <c r="C282" s="11">
        <v>101.621</v>
      </c>
      <c r="D282" s="11" t="s">
        <v>374</v>
      </c>
      <c r="E282" s="11">
        <v>101.2</v>
      </c>
      <c r="F282" s="11">
        <v>0.5262</v>
      </c>
      <c r="G282" s="11" t="s">
        <v>30</v>
      </c>
      <c r="H282" s="11">
        <v>0.01</v>
      </c>
      <c r="I282" s="11">
        <v>80</v>
      </c>
      <c r="J282" s="11" t="s">
        <v>46</v>
      </c>
      <c r="K282" s="11">
        <v>182</v>
      </c>
    </row>
    <row r="283" spans="1:11" x14ac:dyDescent="0.25">
      <c r="A283" s="11" t="s">
        <v>127</v>
      </c>
      <c r="B283" s="11" t="s">
        <v>128</v>
      </c>
      <c r="C283" s="11">
        <v>102.7968</v>
      </c>
      <c r="D283" s="11" t="s">
        <v>129</v>
      </c>
      <c r="E283" s="11">
        <v>102.19</v>
      </c>
      <c r="F283" s="11">
        <v>0.54179999999999995</v>
      </c>
      <c r="G283" s="11" t="s">
        <v>30</v>
      </c>
      <c r="H283" s="11">
        <v>0.01</v>
      </c>
      <c r="I283" s="11">
        <v>112</v>
      </c>
      <c r="J283" s="11" t="s">
        <v>46</v>
      </c>
      <c r="K283" s="11">
        <v>182</v>
      </c>
    </row>
    <row r="284" spans="1:11" x14ac:dyDescent="0.25">
      <c r="A284" s="11" t="s">
        <v>382</v>
      </c>
      <c r="B284" s="11" t="s">
        <v>383</v>
      </c>
      <c r="C284" s="11">
        <v>100.96680000000001</v>
      </c>
      <c r="D284" s="11" t="s">
        <v>112</v>
      </c>
      <c r="E284" s="11">
        <v>99.887</v>
      </c>
      <c r="F284" s="11">
        <v>0.68779999999999997</v>
      </c>
      <c r="G284" s="11" t="s">
        <v>30</v>
      </c>
      <c r="H284" s="11">
        <v>0.01</v>
      </c>
      <c r="I284" s="11">
        <v>157</v>
      </c>
      <c r="J284" s="11" t="s">
        <v>46</v>
      </c>
      <c r="K284" s="11">
        <v>182</v>
      </c>
    </row>
    <row r="285" spans="1:11" x14ac:dyDescent="0.25">
      <c r="A285" s="11" t="s">
        <v>210</v>
      </c>
      <c r="B285" s="11" t="s">
        <v>60</v>
      </c>
      <c r="C285" s="11">
        <v>101.23609999999999</v>
      </c>
      <c r="D285" s="11" t="s">
        <v>158</v>
      </c>
      <c r="E285" s="11">
        <v>100.979</v>
      </c>
      <c r="F285" s="11">
        <v>0.36990000000000001</v>
      </c>
      <c r="G285" s="11" t="s">
        <v>30</v>
      </c>
      <c r="H285" s="11">
        <v>0.01</v>
      </c>
      <c r="I285" s="11">
        <v>69.5</v>
      </c>
      <c r="J285" s="11" t="s">
        <v>46</v>
      </c>
      <c r="K285" s="11">
        <v>182</v>
      </c>
    </row>
    <row r="286" spans="1:11" x14ac:dyDescent="0.25">
      <c r="A286" s="11" t="s">
        <v>213</v>
      </c>
      <c r="B286" s="11" t="s">
        <v>214</v>
      </c>
      <c r="C286" s="11">
        <v>104.10680000000001</v>
      </c>
      <c r="D286" s="11" t="s">
        <v>215</v>
      </c>
      <c r="E286" s="11">
        <v>103.72</v>
      </c>
      <c r="F286" s="11">
        <v>0.54100000000000004</v>
      </c>
      <c r="G286" s="11" t="s">
        <v>30</v>
      </c>
      <c r="H286" s="11">
        <v>0.01</v>
      </c>
      <c r="I286" s="11">
        <v>71.5</v>
      </c>
      <c r="J286" s="11" t="s">
        <v>46</v>
      </c>
      <c r="K286" s="11">
        <v>182</v>
      </c>
    </row>
    <row r="287" spans="1:11" x14ac:dyDescent="0.25">
      <c r="A287" s="11" t="s">
        <v>217</v>
      </c>
      <c r="B287" s="11" t="s">
        <v>218</v>
      </c>
      <c r="C287" s="11">
        <v>103.60680000000001</v>
      </c>
      <c r="D287" s="11" t="s">
        <v>215</v>
      </c>
      <c r="E287" s="11">
        <v>103.2072</v>
      </c>
      <c r="F287" s="11">
        <v>0.54</v>
      </c>
      <c r="G287" s="11" t="s">
        <v>30</v>
      </c>
      <c r="H287" s="11">
        <v>0.01</v>
      </c>
      <c r="I287" s="11">
        <v>74</v>
      </c>
      <c r="J287" s="11" t="s">
        <v>46</v>
      </c>
      <c r="K287" s="11">
        <v>182</v>
      </c>
    </row>
    <row r="288" spans="1:11" x14ac:dyDescent="0.25">
      <c r="A288" s="11" t="s">
        <v>211</v>
      </c>
      <c r="B288" s="11" t="s">
        <v>212</v>
      </c>
      <c r="C288" s="11">
        <v>102.7868</v>
      </c>
      <c r="D288" s="11" t="s">
        <v>60</v>
      </c>
      <c r="E288" s="11">
        <v>102.1</v>
      </c>
      <c r="F288" s="11">
        <v>0.54290000000000005</v>
      </c>
      <c r="G288" s="11" t="s">
        <v>30</v>
      </c>
      <c r="H288" s="11">
        <v>0.01</v>
      </c>
      <c r="I288" s="11">
        <v>126.5</v>
      </c>
      <c r="J288" s="11" t="s">
        <v>46</v>
      </c>
      <c r="K288" s="11">
        <v>182</v>
      </c>
    </row>
    <row r="289" spans="1:11" x14ac:dyDescent="0.25">
      <c r="A289" s="11" t="s">
        <v>91</v>
      </c>
      <c r="B289" s="11" t="s">
        <v>92</v>
      </c>
      <c r="C289" s="11">
        <v>103.1168</v>
      </c>
      <c r="D289" s="11" t="s">
        <v>90</v>
      </c>
      <c r="E289" s="11">
        <v>102.47</v>
      </c>
      <c r="F289" s="11">
        <v>0.53900000000000003</v>
      </c>
      <c r="G289" s="11" t="s">
        <v>30</v>
      </c>
      <c r="H289" s="11">
        <v>0.01</v>
      </c>
      <c r="I289" s="11">
        <v>120</v>
      </c>
      <c r="J289" s="11" t="s">
        <v>46</v>
      </c>
      <c r="K289" s="11">
        <v>182</v>
      </c>
    </row>
    <row r="290" spans="1:11" x14ac:dyDescent="0.25">
      <c r="A290" s="11" t="s">
        <v>384</v>
      </c>
      <c r="B290" s="11" t="s">
        <v>381</v>
      </c>
      <c r="C290" s="11">
        <v>101.21899999999999</v>
      </c>
      <c r="D290" s="11" t="s">
        <v>110</v>
      </c>
      <c r="E290" s="11">
        <v>100.6763</v>
      </c>
      <c r="F290" s="11">
        <v>0.54</v>
      </c>
      <c r="G290" s="11" t="s">
        <v>30</v>
      </c>
      <c r="H290" s="11">
        <v>0.01</v>
      </c>
      <c r="I290" s="11">
        <v>100.5</v>
      </c>
      <c r="J290" s="11" t="s">
        <v>46</v>
      </c>
      <c r="K290" s="11">
        <v>182</v>
      </c>
    </row>
    <row r="291" spans="1:11" x14ac:dyDescent="0.25">
      <c r="A291" s="11" t="s">
        <v>153</v>
      </c>
      <c r="B291" s="11" t="s">
        <v>90</v>
      </c>
      <c r="C291" s="11">
        <v>101.9992</v>
      </c>
      <c r="D291" s="11" t="s">
        <v>60</v>
      </c>
      <c r="E291" s="11">
        <v>101.23609999999999</v>
      </c>
      <c r="F291" s="11">
        <v>0.45689999999999997</v>
      </c>
      <c r="G291" s="11" t="s">
        <v>30</v>
      </c>
      <c r="H291" s="11">
        <v>0.01</v>
      </c>
      <c r="I291" s="11">
        <v>167</v>
      </c>
      <c r="J291" s="11" t="s">
        <v>46</v>
      </c>
      <c r="K291" s="11">
        <v>182</v>
      </c>
    </row>
    <row r="292" spans="1:11" x14ac:dyDescent="0.25">
      <c r="A292" s="11" t="s">
        <v>93</v>
      </c>
      <c r="B292" s="11" t="s">
        <v>57</v>
      </c>
      <c r="C292" s="11">
        <v>102.58</v>
      </c>
      <c r="D292" s="11" t="s">
        <v>90</v>
      </c>
      <c r="E292" s="11">
        <v>102.0292</v>
      </c>
      <c r="F292" s="11">
        <v>0.54</v>
      </c>
      <c r="G292" s="11" t="s">
        <v>30</v>
      </c>
      <c r="H292" s="11">
        <v>0.01</v>
      </c>
      <c r="I292" s="11">
        <v>102</v>
      </c>
      <c r="J292" s="11" t="s">
        <v>46</v>
      </c>
      <c r="K292" s="11">
        <v>182</v>
      </c>
    </row>
    <row r="293" spans="1:11" x14ac:dyDescent="0.25">
      <c r="A293" s="11" t="s">
        <v>88</v>
      </c>
      <c r="B293" s="11" t="s">
        <v>89</v>
      </c>
      <c r="C293" s="11">
        <v>102.9568</v>
      </c>
      <c r="D293" s="11" t="s">
        <v>90</v>
      </c>
      <c r="E293" s="11">
        <v>102.64</v>
      </c>
      <c r="F293" s="11">
        <v>0.55579999999999996</v>
      </c>
      <c r="G293" s="11" t="s">
        <v>30</v>
      </c>
      <c r="H293" s="11">
        <v>0.01</v>
      </c>
      <c r="I293" s="11">
        <v>57</v>
      </c>
      <c r="J293" s="11" t="s">
        <v>46</v>
      </c>
      <c r="K293" s="11">
        <v>182</v>
      </c>
    </row>
    <row r="294" spans="1:11" x14ac:dyDescent="0.25">
      <c r="A294" s="11" t="s">
        <v>82</v>
      </c>
      <c r="B294" s="11" t="s">
        <v>83</v>
      </c>
      <c r="C294" s="11">
        <v>103.4268</v>
      </c>
      <c r="D294" s="11" t="s">
        <v>84</v>
      </c>
      <c r="E294" s="11">
        <v>103.35</v>
      </c>
      <c r="F294" s="11">
        <v>0.59079999999999999</v>
      </c>
      <c r="G294" s="11" t="s">
        <v>30</v>
      </c>
      <c r="H294" s="11">
        <v>0.01</v>
      </c>
      <c r="I294" s="11">
        <v>13</v>
      </c>
      <c r="J294" s="11" t="s">
        <v>46</v>
      </c>
      <c r="K294" s="11">
        <v>182</v>
      </c>
    </row>
    <row r="295" spans="1:11" x14ac:dyDescent="0.25">
      <c r="A295" s="11" t="s">
        <v>143</v>
      </c>
      <c r="B295" s="11" t="s">
        <v>144</v>
      </c>
      <c r="C295" s="11">
        <v>102.9212</v>
      </c>
      <c r="D295" s="11" t="s">
        <v>145</v>
      </c>
      <c r="E295" s="11">
        <v>102.52970000000001</v>
      </c>
      <c r="F295" s="11">
        <v>0.54</v>
      </c>
      <c r="G295" s="11" t="s">
        <v>30</v>
      </c>
      <c r="H295" s="11">
        <v>0.01</v>
      </c>
      <c r="I295" s="11">
        <v>72.5</v>
      </c>
      <c r="J295" s="11" t="s">
        <v>46</v>
      </c>
      <c r="K295" s="11">
        <v>182</v>
      </c>
    </row>
    <row r="296" spans="1:11" x14ac:dyDescent="0.25">
      <c r="A296" s="11" t="s">
        <v>120</v>
      </c>
      <c r="B296" s="11" t="s">
        <v>121</v>
      </c>
      <c r="C296" s="11">
        <v>101.63200000000001</v>
      </c>
      <c r="D296" s="11" t="s">
        <v>118</v>
      </c>
      <c r="E296" s="11">
        <v>101.08</v>
      </c>
      <c r="F296" s="11">
        <v>0.52569999999999995</v>
      </c>
      <c r="G296" s="11" t="s">
        <v>30</v>
      </c>
      <c r="H296" s="11">
        <v>0.01</v>
      </c>
      <c r="I296" s="11">
        <v>105</v>
      </c>
      <c r="J296" s="11" t="s">
        <v>46</v>
      </c>
      <c r="K296" s="11">
        <v>182</v>
      </c>
    </row>
    <row r="297" spans="1:11" x14ac:dyDescent="0.25">
      <c r="A297" s="11" t="s">
        <v>146</v>
      </c>
      <c r="B297" s="11" t="s">
        <v>147</v>
      </c>
      <c r="C297" s="11">
        <v>103.2968</v>
      </c>
      <c r="D297" s="11" t="s">
        <v>144</v>
      </c>
      <c r="E297" s="11">
        <v>102.9512</v>
      </c>
      <c r="F297" s="11">
        <v>0.54</v>
      </c>
      <c r="G297" s="11" t="s">
        <v>30</v>
      </c>
      <c r="H297" s="11">
        <v>0.01</v>
      </c>
      <c r="I297" s="11">
        <v>64</v>
      </c>
      <c r="J297" s="11" t="s">
        <v>46</v>
      </c>
      <c r="K297" s="11">
        <v>182</v>
      </c>
    </row>
    <row r="298" spans="1:11" x14ac:dyDescent="0.25">
      <c r="A298" s="11" t="s">
        <v>244</v>
      </c>
      <c r="B298" s="11" t="s">
        <v>245</v>
      </c>
      <c r="C298" s="11">
        <v>100.85</v>
      </c>
      <c r="D298" s="11" t="s">
        <v>125</v>
      </c>
      <c r="E298" s="11">
        <v>100.1835</v>
      </c>
      <c r="F298" s="11">
        <v>0.52900000000000003</v>
      </c>
      <c r="G298" s="11" t="s">
        <v>30</v>
      </c>
      <c r="H298" s="11">
        <v>0.01</v>
      </c>
      <c r="I298" s="11">
        <v>126</v>
      </c>
      <c r="J298" s="11" t="s">
        <v>46</v>
      </c>
      <c r="K298" s="11">
        <v>182</v>
      </c>
    </row>
    <row r="299" spans="1:11" x14ac:dyDescent="0.25">
      <c r="A299" s="11" t="s">
        <v>725</v>
      </c>
      <c r="B299" s="11" t="s">
        <v>527</v>
      </c>
      <c r="C299" s="11">
        <v>98.989869999999996</v>
      </c>
      <c r="D299" s="11" t="s">
        <v>726</v>
      </c>
      <c r="E299" s="11">
        <v>98.7</v>
      </c>
      <c r="F299" s="11">
        <v>0.40539999999999998</v>
      </c>
      <c r="G299" s="11" t="s">
        <v>30</v>
      </c>
      <c r="H299" s="11">
        <v>0.01</v>
      </c>
      <c r="I299" s="11">
        <v>71.5</v>
      </c>
      <c r="J299" s="11" t="s">
        <v>47</v>
      </c>
      <c r="K299" s="11">
        <v>227</v>
      </c>
    </row>
    <row r="300" spans="1:11" x14ac:dyDescent="0.25">
      <c r="A300" s="11" t="s">
        <v>718</v>
      </c>
      <c r="B300" s="11" t="s">
        <v>139</v>
      </c>
      <c r="C300" s="11">
        <v>100.13200000000001</v>
      </c>
      <c r="D300" s="11" t="s">
        <v>63</v>
      </c>
      <c r="E300" s="11">
        <v>99.885300000000001</v>
      </c>
      <c r="F300" s="11">
        <v>0.27879999999999999</v>
      </c>
      <c r="G300" s="11" t="s">
        <v>30</v>
      </c>
      <c r="H300" s="11">
        <v>0.01</v>
      </c>
      <c r="I300" s="11">
        <v>88.5</v>
      </c>
      <c r="J300" s="11" t="s">
        <v>47</v>
      </c>
      <c r="K300" s="11">
        <v>227</v>
      </c>
    </row>
    <row r="301" spans="1:11" x14ac:dyDescent="0.25">
      <c r="A301" s="11" t="s">
        <v>704</v>
      </c>
      <c r="B301" s="11" t="s">
        <v>705</v>
      </c>
      <c r="C301" s="11">
        <v>99.197999999999993</v>
      </c>
      <c r="D301" s="11" t="s">
        <v>224</v>
      </c>
      <c r="E301" s="11">
        <v>99.084999999999994</v>
      </c>
      <c r="F301" s="11">
        <v>0.2</v>
      </c>
      <c r="G301" s="11" t="s">
        <v>30</v>
      </c>
      <c r="H301" s="11">
        <v>0.01</v>
      </c>
      <c r="I301" s="11">
        <v>56.5</v>
      </c>
      <c r="J301" s="11" t="s">
        <v>47</v>
      </c>
      <c r="K301" s="11">
        <v>227</v>
      </c>
    </row>
    <row r="302" spans="1:11" x14ac:dyDescent="0.25">
      <c r="A302" s="11" t="s">
        <v>731</v>
      </c>
      <c r="B302" s="11" t="s">
        <v>328</v>
      </c>
      <c r="C302" s="11">
        <v>101.764</v>
      </c>
      <c r="D302" s="11" t="s">
        <v>332</v>
      </c>
      <c r="E302" s="11">
        <v>101.5347</v>
      </c>
      <c r="F302" s="11">
        <v>0.312</v>
      </c>
      <c r="G302" s="11" t="s">
        <v>30</v>
      </c>
      <c r="H302" s="11">
        <v>0.01</v>
      </c>
      <c r="I302" s="11">
        <v>73.5</v>
      </c>
      <c r="J302" s="11" t="s">
        <v>47</v>
      </c>
      <c r="K302" s="11">
        <v>227</v>
      </c>
    </row>
    <row r="303" spans="1:11" x14ac:dyDescent="0.25">
      <c r="A303" s="11" t="s">
        <v>717</v>
      </c>
      <c r="B303" s="11" t="s">
        <v>70</v>
      </c>
      <c r="C303" s="11">
        <v>100.24299999999999</v>
      </c>
      <c r="D303" s="11" t="s">
        <v>139</v>
      </c>
      <c r="E303" s="11">
        <v>100.13200000000001</v>
      </c>
      <c r="F303" s="11">
        <v>0.2883</v>
      </c>
      <c r="G303" s="11" t="s">
        <v>30</v>
      </c>
      <c r="H303" s="11">
        <v>0.01</v>
      </c>
      <c r="I303" s="11">
        <v>38.5</v>
      </c>
      <c r="J303" s="11" t="s">
        <v>47</v>
      </c>
      <c r="K303" s="11">
        <v>227</v>
      </c>
    </row>
    <row r="304" spans="1:11" x14ac:dyDescent="0.25">
      <c r="A304" s="11" t="s">
        <v>723</v>
      </c>
      <c r="B304" s="11" t="s">
        <v>712</v>
      </c>
      <c r="C304" s="11">
        <v>100.92140000000001</v>
      </c>
      <c r="D304" s="11" t="s">
        <v>724</v>
      </c>
      <c r="E304" s="11">
        <v>100.72102</v>
      </c>
      <c r="F304" s="11">
        <v>0.34549999999999997</v>
      </c>
      <c r="G304" s="11" t="s">
        <v>30</v>
      </c>
      <c r="H304" s="11">
        <v>0.01</v>
      </c>
      <c r="I304" s="11">
        <v>58</v>
      </c>
      <c r="J304" s="11" t="s">
        <v>47</v>
      </c>
      <c r="K304" s="11">
        <v>227</v>
      </c>
    </row>
    <row r="305" spans="1:11" x14ac:dyDescent="0.25">
      <c r="A305" s="11" t="s">
        <v>729</v>
      </c>
      <c r="B305" s="11" t="s">
        <v>644</v>
      </c>
      <c r="C305" s="11">
        <v>101.99026000000001</v>
      </c>
      <c r="D305" s="11" t="s">
        <v>730</v>
      </c>
      <c r="E305" s="11">
        <v>101.81610000000001</v>
      </c>
      <c r="F305" s="11">
        <v>0.28789999999999999</v>
      </c>
      <c r="G305" s="11" t="s">
        <v>30</v>
      </c>
      <c r="H305" s="11">
        <v>0.01</v>
      </c>
      <c r="I305" s="11">
        <v>60.5</v>
      </c>
      <c r="J305" s="11" t="s">
        <v>47</v>
      </c>
      <c r="K305" s="11">
        <v>227</v>
      </c>
    </row>
    <row r="306" spans="1:11" x14ac:dyDescent="0.25">
      <c r="A306" s="11" t="s">
        <v>722</v>
      </c>
      <c r="B306" s="11" t="s">
        <v>142</v>
      </c>
      <c r="C306" s="11">
        <v>100.437</v>
      </c>
      <c r="D306" s="11" t="s">
        <v>70</v>
      </c>
      <c r="E306" s="11">
        <v>100.24299999999999</v>
      </c>
      <c r="F306" s="11">
        <v>0.30790000000000001</v>
      </c>
      <c r="G306" s="11" t="s">
        <v>30</v>
      </c>
      <c r="H306" s="11">
        <v>0.01</v>
      </c>
      <c r="I306" s="11">
        <v>63</v>
      </c>
      <c r="J306" s="11" t="s">
        <v>47</v>
      </c>
      <c r="K306" s="11">
        <v>227</v>
      </c>
    </row>
    <row r="307" spans="1:11" x14ac:dyDescent="0.25">
      <c r="A307" s="11" t="s">
        <v>721</v>
      </c>
      <c r="B307" s="11" t="s">
        <v>720</v>
      </c>
      <c r="C307" s="11">
        <v>100.61</v>
      </c>
      <c r="D307" s="11" t="s">
        <v>142</v>
      </c>
      <c r="E307" s="11">
        <v>100.437</v>
      </c>
      <c r="F307" s="11">
        <v>0.33589999999999998</v>
      </c>
      <c r="G307" s="11" t="s">
        <v>30</v>
      </c>
      <c r="H307" s="11">
        <v>0.01</v>
      </c>
      <c r="I307" s="11">
        <v>51.5</v>
      </c>
      <c r="J307" s="11" t="s">
        <v>47</v>
      </c>
      <c r="K307" s="11">
        <v>227</v>
      </c>
    </row>
    <row r="308" spans="1:11" x14ac:dyDescent="0.25">
      <c r="A308" s="11" t="s">
        <v>728</v>
      </c>
      <c r="B308" s="11" t="s">
        <v>641</v>
      </c>
      <c r="C308" s="11">
        <v>102.1315</v>
      </c>
      <c r="D308" s="11" t="s">
        <v>644</v>
      </c>
      <c r="E308" s="11">
        <v>101.99026000000001</v>
      </c>
      <c r="F308" s="11">
        <v>0.30370000000000003</v>
      </c>
      <c r="G308" s="11" t="s">
        <v>30</v>
      </c>
      <c r="H308" s="11">
        <v>0.01</v>
      </c>
      <c r="I308" s="11">
        <v>46.5</v>
      </c>
      <c r="J308" s="11" t="s">
        <v>47</v>
      </c>
      <c r="K308" s="11">
        <v>227</v>
      </c>
    </row>
    <row r="309" spans="1:11" x14ac:dyDescent="0.25">
      <c r="A309" s="11" t="s">
        <v>711</v>
      </c>
      <c r="B309" s="11" t="s">
        <v>87</v>
      </c>
      <c r="C309" s="11">
        <v>101.22257999999999</v>
      </c>
      <c r="D309" s="11" t="s">
        <v>712</v>
      </c>
      <c r="E309" s="11">
        <v>100.92140000000001</v>
      </c>
      <c r="F309" s="11">
        <v>0.34029999999999999</v>
      </c>
      <c r="G309" s="11" t="s">
        <v>30</v>
      </c>
      <c r="H309" s="11">
        <v>0.01</v>
      </c>
      <c r="I309" s="11">
        <v>88.5</v>
      </c>
      <c r="J309" s="11" t="s">
        <v>47</v>
      </c>
      <c r="K309" s="11">
        <v>227</v>
      </c>
    </row>
    <row r="310" spans="1:11" x14ac:dyDescent="0.25">
      <c r="A310" s="11" t="s">
        <v>727</v>
      </c>
      <c r="B310" s="11" t="s">
        <v>323</v>
      </c>
      <c r="C310" s="11">
        <v>102.00839999999999</v>
      </c>
      <c r="D310" s="11" t="s">
        <v>328</v>
      </c>
      <c r="E310" s="11">
        <v>101.764</v>
      </c>
      <c r="F310" s="11">
        <v>0.33479999999999999</v>
      </c>
      <c r="G310" s="11" t="s">
        <v>30</v>
      </c>
      <c r="H310" s="11">
        <v>0.01</v>
      </c>
      <c r="I310" s="11">
        <v>73</v>
      </c>
      <c r="J310" s="11" t="s">
        <v>47</v>
      </c>
      <c r="K310" s="11">
        <v>227</v>
      </c>
    </row>
    <row r="311" spans="1:11" x14ac:dyDescent="0.25">
      <c r="A311" s="11" t="s">
        <v>735</v>
      </c>
      <c r="B311" s="11" t="s">
        <v>647</v>
      </c>
      <c r="C311" s="11">
        <v>102.2976</v>
      </c>
      <c r="D311" s="11" t="s">
        <v>641</v>
      </c>
      <c r="E311" s="11">
        <v>102.1315</v>
      </c>
      <c r="F311" s="11">
        <v>0.34599999999999997</v>
      </c>
      <c r="G311" s="11" t="s">
        <v>30</v>
      </c>
      <c r="H311" s="11">
        <v>0.01</v>
      </c>
      <c r="I311" s="11">
        <v>48</v>
      </c>
      <c r="J311" s="11" t="s">
        <v>47</v>
      </c>
      <c r="K311" s="11">
        <v>227</v>
      </c>
    </row>
    <row r="312" spans="1:11" x14ac:dyDescent="0.25">
      <c r="A312" s="11" t="s">
        <v>714</v>
      </c>
      <c r="B312" s="11" t="s">
        <v>691</v>
      </c>
      <c r="C312" s="11">
        <v>103.11059</v>
      </c>
      <c r="D312" s="11" t="s">
        <v>707</v>
      </c>
      <c r="E312" s="11">
        <v>102.67179</v>
      </c>
      <c r="F312" s="11">
        <v>0.28310000000000002</v>
      </c>
      <c r="G312" s="11" t="s">
        <v>30</v>
      </c>
      <c r="H312" s="11">
        <v>0.01</v>
      </c>
      <c r="I312" s="11">
        <v>155</v>
      </c>
      <c r="J312" s="11" t="s">
        <v>47</v>
      </c>
      <c r="K312" s="11">
        <v>227</v>
      </c>
    </row>
    <row r="313" spans="1:11" x14ac:dyDescent="0.25">
      <c r="A313" s="11" t="s">
        <v>706</v>
      </c>
      <c r="B313" s="11" t="s">
        <v>707</v>
      </c>
      <c r="C313" s="11">
        <v>102.67179</v>
      </c>
      <c r="D313" s="11" t="s">
        <v>708</v>
      </c>
      <c r="E313" s="11">
        <v>102.4494</v>
      </c>
      <c r="F313" s="11">
        <v>0.27800000000000002</v>
      </c>
      <c r="G313" s="11" t="s">
        <v>30</v>
      </c>
      <c r="H313" s="11">
        <v>0.01</v>
      </c>
      <c r="I313" s="11">
        <v>80</v>
      </c>
      <c r="J313" s="11" t="s">
        <v>47</v>
      </c>
      <c r="K313" s="11">
        <v>227</v>
      </c>
    </row>
    <row r="314" spans="1:11" x14ac:dyDescent="0.25">
      <c r="A314" s="11" t="s">
        <v>709</v>
      </c>
      <c r="B314" s="11" t="s">
        <v>708</v>
      </c>
      <c r="C314" s="11">
        <v>102.4494</v>
      </c>
      <c r="D314" s="11" t="s">
        <v>710</v>
      </c>
      <c r="E314" s="11">
        <v>102.23260000000001</v>
      </c>
      <c r="F314" s="11">
        <v>0.27100000000000002</v>
      </c>
      <c r="G314" s="11" t="s">
        <v>30</v>
      </c>
      <c r="H314" s="11">
        <v>0.01</v>
      </c>
      <c r="I314" s="11">
        <v>80</v>
      </c>
      <c r="J314" s="11" t="s">
        <v>47</v>
      </c>
      <c r="K314" s="11">
        <v>227</v>
      </c>
    </row>
    <row r="315" spans="1:11" x14ac:dyDescent="0.25">
      <c r="A315" s="11" t="s">
        <v>715</v>
      </c>
      <c r="B315" s="11" t="s">
        <v>710</v>
      </c>
      <c r="C315" s="11">
        <v>102.23260000000001</v>
      </c>
      <c r="D315" s="11" t="s">
        <v>716</v>
      </c>
      <c r="E315" s="11">
        <v>102.02478000000001</v>
      </c>
      <c r="F315" s="11">
        <v>0.25979999999999998</v>
      </c>
      <c r="G315" s="11" t="s">
        <v>30</v>
      </c>
      <c r="H315" s="11">
        <v>0.01</v>
      </c>
      <c r="I315" s="11">
        <v>80</v>
      </c>
      <c r="J315" s="11" t="s">
        <v>47</v>
      </c>
      <c r="K315" s="11">
        <v>227</v>
      </c>
    </row>
    <row r="316" spans="1:11" x14ac:dyDescent="0.25">
      <c r="A316" s="11" t="s">
        <v>734</v>
      </c>
      <c r="B316" s="11" t="s">
        <v>332</v>
      </c>
      <c r="C316" s="11">
        <v>101.5347</v>
      </c>
      <c r="D316" s="11" t="s">
        <v>262</v>
      </c>
      <c r="E316" s="11">
        <v>101.3216</v>
      </c>
      <c r="F316" s="11">
        <v>0.28799999999999998</v>
      </c>
      <c r="G316" s="11" t="s">
        <v>30</v>
      </c>
      <c r="H316" s="11">
        <v>0.01</v>
      </c>
      <c r="I316" s="11">
        <v>74</v>
      </c>
      <c r="J316" s="11" t="s">
        <v>47</v>
      </c>
      <c r="K316" s="11">
        <v>227</v>
      </c>
    </row>
    <row r="317" spans="1:11" x14ac:dyDescent="0.25">
      <c r="A317" s="11" t="s">
        <v>736</v>
      </c>
      <c r="B317" s="11" t="s">
        <v>724</v>
      </c>
      <c r="C317" s="11">
        <v>100.72102</v>
      </c>
      <c r="D317" s="11" t="s">
        <v>84</v>
      </c>
      <c r="E317" s="11">
        <v>100.41</v>
      </c>
      <c r="F317" s="11">
        <v>0.31419999999999998</v>
      </c>
      <c r="G317" s="11" t="s">
        <v>30</v>
      </c>
      <c r="H317" s="11">
        <v>0.01</v>
      </c>
      <c r="I317" s="11">
        <v>99</v>
      </c>
      <c r="J317" s="11" t="s">
        <v>47</v>
      </c>
      <c r="K317" s="11">
        <v>227</v>
      </c>
    </row>
    <row r="318" spans="1:11" x14ac:dyDescent="0.25">
      <c r="A318" s="11" t="s">
        <v>713</v>
      </c>
      <c r="B318" s="11" t="s">
        <v>184</v>
      </c>
      <c r="C318" s="11">
        <v>99.358999999999995</v>
      </c>
      <c r="D318" s="11" t="s">
        <v>705</v>
      </c>
      <c r="E318" s="11">
        <v>99.197999999999993</v>
      </c>
      <c r="F318" s="11">
        <v>0.20119999999999999</v>
      </c>
      <c r="G318" s="11" t="s">
        <v>30</v>
      </c>
      <c r="H318" s="11">
        <v>0.01</v>
      </c>
      <c r="I318" s="11">
        <v>80</v>
      </c>
      <c r="J318" s="11" t="s">
        <v>47</v>
      </c>
      <c r="K318" s="11">
        <v>227</v>
      </c>
    </row>
    <row r="319" spans="1:11" x14ac:dyDescent="0.25">
      <c r="A319" s="11" t="s">
        <v>719</v>
      </c>
      <c r="B319" s="11" t="s">
        <v>131</v>
      </c>
      <c r="C319" s="11">
        <v>100.815</v>
      </c>
      <c r="D319" s="11" t="s">
        <v>720</v>
      </c>
      <c r="E319" s="11">
        <v>100.61</v>
      </c>
      <c r="F319" s="11">
        <v>0.33610000000000001</v>
      </c>
      <c r="G319" s="11" t="s">
        <v>30</v>
      </c>
      <c r="H319" s="11">
        <v>0.01</v>
      </c>
      <c r="I319" s="11">
        <v>61</v>
      </c>
      <c r="J319" s="11" t="s">
        <v>47</v>
      </c>
      <c r="K319" s="11">
        <v>227</v>
      </c>
    </row>
    <row r="320" spans="1:11" x14ac:dyDescent="0.25">
      <c r="A320" s="11" t="s">
        <v>732</v>
      </c>
      <c r="B320" s="11" t="s">
        <v>84</v>
      </c>
      <c r="C320" s="11">
        <v>100.41</v>
      </c>
      <c r="D320" s="11" t="s">
        <v>733</v>
      </c>
      <c r="E320" s="11">
        <v>100</v>
      </c>
      <c r="F320" s="11">
        <v>0.36280000000000001</v>
      </c>
      <c r="G320" s="11" t="s">
        <v>30</v>
      </c>
      <c r="H320" s="11">
        <v>0.01</v>
      </c>
      <c r="I320" s="11">
        <v>113</v>
      </c>
      <c r="J320" s="11" t="s">
        <v>47</v>
      </c>
      <c r="K320" s="11">
        <v>227</v>
      </c>
    </row>
    <row r="321" spans="1:11" x14ac:dyDescent="0.25">
      <c r="A321" s="11" t="s">
        <v>776</v>
      </c>
      <c r="B321" s="11" t="s">
        <v>398</v>
      </c>
      <c r="C321" s="11">
        <v>100.46899999999999</v>
      </c>
      <c r="D321" s="11" t="s">
        <v>411</v>
      </c>
      <c r="E321" s="11">
        <v>100.32599999999999</v>
      </c>
      <c r="F321" s="11">
        <v>0.20280000000000001</v>
      </c>
      <c r="G321" s="11" t="s">
        <v>30</v>
      </c>
      <c r="H321" s="11">
        <v>0.01</v>
      </c>
      <c r="I321" s="11">
        <v>70.5</v>
      </c>
      <c r="J321" s="11" t="s">
        <v>48</v>
      </c>
      <c r="K321" s="11">
        <v>362</v>
      </c>
    </row>
    <row r="322" spans="1:11" x14ac:dyDescent="0.25">
      <c r="A322" s="11" t="s">
        <v>757</v>
      </c>
      <c r="B322" s="11" t="s">
        <v>411</v>
      </c>
      <c r="C322" s="11">
        <v>100.32599999999999</v>
      </c>
      <c r="D322" s="11" t="s">
        <v>207</v>
      </c>
      <c r="E322" s="11">
        <v>100.20350000000001</v>
      </c>
      <c r="F322" s="11">
        <v>0.16550000000000001</v>
      </c>
      <c r="G322" s="11" t="s">
        <v>30</v>
      </c>
      <c r="H322" s="11">
        <v>0.01</v>
      </c>
      <c r="I322" s="11">
        <v>74</v>
      </c>
      <c r="J322" s="11" t="s">
        <v>48</v>
      </c>
      <c r="K322" s="11">
        <v>362</v>
      </c>
    </row>
    <row r="323" spans="1:11" x14ac:dyDescent="0.25">
      <c r="A323" s="11" t="s">
        <v>772</v>
      </c>
      <c r="B323" s="11" t="s">
        <v>664</v>
      </c>
      <c r="C323" s="11">
        <v>101.54817</v>
      </c>
      <c r="D323" s="11" t="s">
        <v>773</v>
      </c>
      <c r="E323" s="11">
        <v>101.4778</v>
      </c>
      <c r="F323" s="11">
        <v>0.19550000000000001</v>
      </c>
      <c r="G323" s="11" t="s">
        <v>30</v>
      </c>
      <c r="H323" s="11">
        <v>0.01</v>
      </c>
      <c r="I323" s="11">
        <v>36</v>
      </c>
      <c r="J323" s="11" t="s">
        <v>48</v>
      </c>
      <c r="K323" s="11">
        <v>362</v>
      </c>
    </row>
    <row r="324" spans="1:11" x14ac:dyDescent="0.25">
      <c r="A324" s="11" t="s">
        <v>771</v>
      </c>
      <c r="B324" s="11" t="s">
        <v>716</v>
      </c>
      <c r="C324" s="11">
        <v>101.88978</v>
      </c>
      <c r="D324" s="11" t="s">
        <v>730</v>
      </c>
      <c r="E324" s="11">
        <v>101.6811</v>
      </c>
      <c r="F324" s="11">
        <v>0.26419999999999999</v>
      </c>
      <c r="G324" s="11" t="s">
        <v>30</v>
      </c>
      <c r="H324" s="11">
        <v>0.01</v>
      </c>
      <c r="I324" s="11">
        <v>79</v>
      </c>
      <c r="J324" s="11" t="s">
        <v>48</v>
      </c>
      <c r="K324" s="11">
        <v>362</v>
      </c>
    </row>
    <row r="325" spans="1:11" x14ac:dyDescent="0.25">
      <c r="A325" s="11" t="s">
        <v>769</v>
      </c>
      <c r="B325" s="11" t="s">
        <v>730</v>
      </c>
      <c r="C325" s="11">
        <v>101.6811</v>
      </c>
      <c r="D325" s="11" t="s">
        <v>664</v>
      </c>
      <c r="E325" s="11">
        <v>101.54817</v>
      </c>
      <c r="F325" s="11">
        <v>0.19550000000000001</v>
      </c>
      <c r="G325" s="11" t="s">
        <v>30</v>
      </c>
      <c r="H325" s="11">
        <v>0.01</v>
      </c>
      <c r="I325" s="11">
        <v>68</v>
      </c>
      <c r="J325" s="11" t="s">
        <v>48</v>
      </c>
      <c r="K325" s="11">
        <v>362</v>
      </c>
    </row>
    <row r="326" spans="1:11" x14ac:dyDescent="0.25">
      <c r="A326" s="11" t="s">
        <v>777</v>
      </c>
      <c r="B326" s="11" t="s">
        <v>778</v>
      </c>
      <c r="C326" s="11">
        <v>99.552999999999997</v>
      </c>
      <c r="D326" s="11" t="s">
        <v>455</v>
      </c>
      <c r="E326" s="11">
        <v>99.378</v>
      </c>
      <c r="F326" s="11">
        <v>0.14580000000000001</v>
      </c>
      <c r="G326" s="11" t="s">
        <v>30</v>
      </c>
      <c r="H326" s="11">
        <v>0.01</v>
      </c>
      <c r="I326" s="11">
        <v>120</v>
      </c>
      <c r="J326" s="11" t="s">
        <v>48</v>
      </c>
      <c r="K326" s="11">
        <v>362</v>
      </c>
    </row>
    <row r="327" spans="1:11" x14ac:dyDescent="0.25">
      <c r="A327" s="11" t="s">
        <v>779</v>
      </c>
      <c r="B327" s="11" t="s">
        <v>455</v>
      </c>
      <c r="C327" s="11">
        <v>99.378</v>
      </c>
      <c r="D327" s="11" t="s">
        <v>468</v>
      </c>
      <c r="E327" s="11">
        <v>99.257000000000005</v>
      </c>
      <c r="F327" s="11">
        <v>0.14069999999999999</v>
      </c>
      <c r="G327" s="11" t="s">
        <v>30</v>
      </c>
      <c r="H327" s="11">
        <v>0.01</v>
      </c>
      <c r="I327" s="11">
        <v>86</v>
      </c>
      <c r="J327" s="11" t="s">
        <v>48</v>
      </c>
      <c r="K327" s="11">
        <v>362</v>
      </c>
    </row>
    <row r="328" spans="1:11" x14ac:dyDescent="0.25">
      <c r="A328" s="11" t="s">
        <v>781</v>
      </c>
      <c r="B328" s="11" t="s">
        <v>468</v>
      </c>
      <c r="C328" s="11">
        <v>99.257000000000005</v>
      </c>
      <c r="D328" s="11" t="s">
        <v>459</v>
      </c>
      <c r="E328" s="11">
        <v>99.194000000000003</v>
      </c>
      <c r="F328" s="11">
        <v>0.13850000000000001</v>
      </c>
      <c r="G328" s="11" t="s">
        <v>30</v>
      </c>
      <c r="H328" s="11">
        <v>0.01</v>
      </c>
      <c r="I328" s="11">
        <v>45.5</v>
      </c>
      <c r="J328" s="11" t="s">
        <v>48</v>
      </c>
      <c r="K328" s="11">
        <v>362</v>
      </c>
    </row>
    <row r="329" spans="1:11" x14ac:dyDescent="0.25">
      <c r="A329" s="11" t="s">
        <v>782</v>
      </c>
      <c r="B329" s="11" t="s">
        <v>429</v>
      </c>
      <c r="C329" s="11">
        <v>99.712800000000001</v>
      </c>
      <c r="D329" s="11" t="s">
        <v>778</v>
      </c>
      <c r="E329" s="11">
        <v>99.552999999999997</v>
      </c>
      <c r="F329" s="11">
        <v>0.1459</v>
      </c>
      <c r="G329" s="11" t="s">
        <v>30</v>
      </c>
      <c r="H329" s="11">
        <v>0.01</v>
      </c>
      <c r="I329" s="11">
        <v>109.5</v>
      </c>
      <c r="J329" s="11" t="s">
        <v>48</v>
      </c>
      <c r="K329" s="11">
        <v>362</v>
      </c>
    </row>
    <row r="330" spans="1:11" x14ac:dyDescent="0.25">
      <c r="A330" s="11" t="s">
        <v>767</v>
      </c>
      <c r="B330" s="11" t="s">
        <v>471</v>
      </c>
      <c r="C330" s="11">
        <v>100.056</v>
      </c>
      <c r="D330" s="11" t="s">
        <v>752</v>
      </c>
      <c r="E330" s="11">
        <v>99.894400000000005</v>
      </c>
      <c r="F330" s="11">
        <v>0.15029999999999999</v>
      </c>
      <c r="G330" s="11" t="s">
        <v>30</v>
      </c>
      <c r="H330" s="11">
        <v>0.01</v>
      </c>
      <c r="I330" s="11">
        <v>107.5</v>
      </c>
      <c r="J330" s="11" t="s">
        <v>48</v>
      </c>
      <c r="K330" s="11">
        <v>362</v>
      </c>
    </row>
    <row r="331" spans="1:11" x14ac:dyDescent="0.25">
      <c r="A331" s="11" t="s">
        <v>751</v>
      </c>
      <c r="B331" s="11" t="s">
        <v>752</v>
      </c>
      <c r="C331" s="11">
        <v>99.894400000000005</v>
      </c>
      <c r="D331" s="11" t="s">
        <v>753</v>
      </c>
      <c r="E331" s="11">
        <v>99.818600000000004</v>
      </c>
      <c r="F331" s="11">
        <v>0.15010000000000001</v>
      </c>
      <c r="G331" s="11" t="s">
        <v>30</v>
      </c>
      <c r="H331" s="11">
        <v>0.01</v>
      </c>
      <c r="I331" s="11">
        <v>50.5</v>
      </c>
      <c r="J331" s="11" t="s">
        <v>48</v>
      </c>
      <c r="K331" s="11">
        <v>362</v>
      </c>
    </row>
    <row r="332" spans="1:11" x14ac:dyDescent="0.25">
      <c r="A332" s="11" t="s">
        <v>758</v>
      </c>
      <c r="B332" s="11" t="s">
        <v>753</v>
      </c>
      <c r="C332" s="11">
        <v>99.818600000000004</v>
      </c>
      <c r="D332" s="11" t="s">
        <v>429</v>
      </c>
      <c r="E332" s="11">
        <v>99.712800000000001</v>
      </c>
      <c r="F332" s="11">
        <v>0.14799999999999999</v>
      </c>
      <c r="G332" s="11" t="s">
        <v>30</v>
      </c>
      <c r="H332" s="11">
        <v>0.01</v>
      </c>
      <c r="I332" s="11">
        <v>71.5</v>
      </c>
      <c r="J332" s="11" t="s">
        <v>48</v>
      </c>
      <c r="K332" s="11">
        <v>362</v>
      </c>
    </row>
    <row r="333" spans="1:11" x14ac:dyDescent="0.25">
      <c r="A333" s="11" t="s">
        <v>741</v>
      </c>
      <c r="B333" s="11" t="s">
        <v>267</v>
      </c>
      <c r="C333" s="11">
        <v>100.992</v>
      </c>
      <c r="D333" s="11" t="s">
        <v>251</v>
      </c>
      <c r="E333" s="11">
        <v>100.8099</v>
      </c>
      <c r="F333" s="11">
        <v>0.2495</v>
      </c>
      <c r="G333" s="11" t="s">
        <v>30</v>
      </c>
      <c r="H333" s="11">
        <v>0.01</v>
      </c>
      <c r="I333" s="11">
        <v>73</v>
      </c>
      <c r="J333" s="11" t="s">
        <v>48</v>
      </c>
      <c r="K333" s="11">
        <v>362</v>
      </c>
    </row>
    <row r="334" spans="1:11" x14ac:dyDescent="0.25">
      <c r="A334" s="11" t="s">
        <v>746</v>
      </c>
      <c r="B334" s="11" t="s">
        <v>573</v>
      </c>
      <c r="C334" s="11">
        <v>98.838999999999999</v>
      </c>
      <c r="D334" s="11" t="s">
        <v>570</v>
      </c>
      <c r="E334" s="11">
        <v>98.741500000000002</v>
      </c>
      <c r="F334" s="11">
        <v>0.1283</v>
      </c>
      <c r="G334" s="11" t="s">
        <v>30</v>
      </c>
      <c r="H334" s="11">
        <v>0.01</v>
      </c>
      <c r="I334" s="11">
        <v>76</v>
      </c>
      <c r="J334" s="11" t="s">
        <v>48</v>
      </c>
      <c r="K334" s="11">
        <v>362</v>
      </c>
    </row>
    <row r="335" spans="1:11" x14ac:dyDescent="0.25">
      <c r="A335" s="11" t="s">
        <v>747</v>
      </c>
      <c r="B335" s="11" t="s">
        <v>570</v>
      </c>
      <c r="C335" s="11">
        <v>98.741500000000002</v>
      </c>
      <c r="D335" s="11" t="s">
        <v>737</v>
      </c>
      <c r="E335" s="11">
        <v>98.698480000000004</v>
      </c>
      <c r="F335" s="11">
        <v>0.13439999999999999</v>
      </c>
      <c r="G335" s="11" t="s">
        <v>30</v>
      </c>
      <c r="H335" s="11">
        <v>0.01</v>
      </c>
      <c r="I335" s="11">
        <v>32</v>
      </c>
      <c r="J335" s="11" t="s">
        <v>48</v>
      </c>
      <c r="K335" s="11">
        <v>362</v>
      </c>
    </row>
    <row r="336" spans="1:11" x14ac:dyDescent="0.25">
      <c r="A336" s="11" t="s">
        <v>813</v>
      </c>
      <c r="B336" s="11" t="s">
        <v>737</v>
      </c>
      <c r="C336" s="11">
        <v>98.67</v>
      </c>
      <c r="D336" s="11" t="s">
        <v>814</v>
      </c>
      <c r="E336" s="11">
        <v>98.65</v>
      </c>
      <c r="F336" s="11">
        <v>0.36359999999999998</v>
      </c>
      <c r="G336" s="11" t="s">
        <v>30</v>
      </c>
      <c r="H336" s="11">
        <v>0.01</v>
      </c>
      <c r="I336" s="11">
        <v>5.5</v>
      </c>
      <c r="J336" s="11" t="s">
        <v>48</v>
      </c>
      <c r="K336" s="11">
        <v>362</v>
      </c>
    </row>
    <row r="337" spans="1:11" x14ac:dyDescent="0.25">
      <c r="A337" s="11" t="s">
        <v>745</v>
      </c>
      <c r="B337" s="11" t="s">
        <v>576</v>
      </c>
      <c r="C337" s="11">
        <v>98.9465</v>
      </c>
      <c r="D337" s="11" t="s">
        <v>573</v>
      </c>
      <c r="E337" s="11">
        <v>98.838999999999999</v>
      </c>
      <c r="F337" s="11">
        <v>0.1295</v>
      </c>
      <c r="G337" s="11" t="s">
        <v>30</v>
      </c>
      <c r="H337" s="11">
        <v>0.01</v>
      </c>
      <c r="I337" s="11">
        <v>83</v>
      </c>
      <c r="J337" s="11" t="s">
        <v>48</v>
      </c>
      <c r="K337" s="11">
        <v>362</v>
      </c>
    </row>
    <row r="338" spans="1:11" x14ac:dyDescent="0.25">
      <c r="A338" s="11" t="s">
        <v>744</v>
      </c>
      <c r="B338" s="11" t="s">
        <v>262</v>
      </c>
      <c r="C338" s="11">
        <v>101.1866</v>
      </c>
      <c r="D338" s="11" t="s">
        <v>267</v>
      </c>
      <c r="E338" s="11">
        <v>100.992</v>
      </c>
      <c r="F338" s="11">
        <v>0.26479999999999998</v>
      </c>
      <c r="G338" s="11" t="s">
        <v>30</v>
      </c>
      <c r="H338" s="11">
        <v>0.01</v>
      </c>
      <c r="I338" s="11">
        <v>73.5</v>
      </c>
      <c r="J338" s="11" t="s">
        <v>48</v>
      </c>
      <c r="K338" s="11">
        <v>362</v>
      </c>
    </row>
    <row r="339" spans="1:11" x14ac:dyDescent="0.25">
      <c r="A339" s="11" t="s">
        <v>775</v>
      </c>
      <c r="B339" s="11" t="s">
        <v>459</v>
      </c>
      <c r="C339" s="11">
        <v>99.194000000000003</v>
      </c>
      <c r="D339" s="11" t="s">
        <v>462</v>
      </c>
      <c r="E339" s="11">
        <v>99.067999999999998</v>
      </c>
      <c r="F339" s="11">
        <v>0.13550000000000001</v>
      </c>
      <c r="G339" s="11" t="s">
        <v>30</v>
      </c>
      <c r="H339" s="11">
        <v>0.01</v>
      </c>
      <c r="I339" s="11">
        <v>93</v>
      </c>
      <c r="J339" s="11" t="s">
        <v>48</v>
      </c>
      <c r="K339" s="11">
        <v>362</v>
      </c>
    </row>
    <row r="340" spans="1:11" x14ac:dyDescent="0.25">
      <c r="A340" s="11" t="s">
        <v>774</v>
      </c>
      <c r="B340" s="11" t="s">
        <v>462</v>
      </c>
      <c r="C340" s="11">
        <v>99.067999999999998</v>
      </c>
      <c r="D340" s="11" t="s">
        <v>576</v>
      </c>
      <c r="E340" s="11">
        <v>98.9465</v>
      </c>
      <c r="F340" s="11">
        <v>0.1328</v>
      </c>
      <c r="G340" s="11" t="s">
        <v>30</v>
      </c>
      <c r="H340" s="11">
        <v>0.01</v>
      </c>
      <c r="I340" s="11">
        <v>91.5</v>
      </c>
      <c r="J340" s="11" t="s">
        <v>48</v>
      </c>
      <c r="K340" s="11">
        <v>362</v>
      </c>
    </row>
    <row r="341" spans="1:11" x14ac:dyDescent="0.25">
      <c r="A341" s="11" t="s">
        <v>742</v>
      </c>
      <c r="B341" s="11" t="s">
        <v>251</v>
      </c>
      <c r="C341" s="11">
        <v>100.8099</v>
      </c>
      <c r="D341" s="11" t="s">
        <v>248</v>
      </c>
      <c r="E341" s="11">
        <v>100.6345</v>
      </c>
      <c r="F341" s="11">
        <v>0.24030000000000001</v>
      </c>
      <c r="G341" s="11" t="s">
        <v>30</v>
      </c>
      <c r="H341" s="11">
        <v>0.01</v>
      </c>
      <c r="I341" s="11">
        <v>73</v>
      </c>
      <c r="J341" s="11" t="s">
        <v>48</v>
      </c>
      <c r="K341" s="11">
        <v>362</v>
      </c>
    </row>
    <row r="342" spans="1:11" x14ac:dyDescent="0.25">
      <c r="A342" s="11" t="s">
        <v>754</v>
      </c>
      <c r="B342" s="11" t="s">
        <v>755</v>
      </c>
      <c r="C342" s="11">
        <v>101.1437</v>
      </c>
      <c r="D342" s="11" t="s">
        <v>749</v>
      </c>
      <c r="E342" s="11">
        <v>101.004</v>
      </c>
      <c r="F342" s="11">
        <v>0.17460000000000001</v>
      </c>
      <c r="G342" s="11" t="s">
        <v>30</v>
      </c>
      <c r="H342" s="11">
        <v>0.01</v>
      </c>
      <c r="I342" s="11">
        <v>80</v>
      </c>
      <c r="J342" s="11" t="s">
        <v>48</v>
      </c>
      <c r="K342" s="11">
        <v>362</v>
      </c>
    </row>
    <row r="343" spans="1:11" x14ac:dyDescent="0.25">
      <c r="A343" s="11" t="s">
        <v>748</v>
      </c>
      <c r="B343" s="11" t="s">
        <v>749</v>
      </c>
      <c r="C343" s="11">
        <v>101.004</v>
      </c>
      <c r="D343" s="11" t="s">
        <v>509</v>
      </c>
      <c r="E343" s="11">
        <v>100.84820000000001</v>
      </c>
      <c r="F343" s="11">
        <v>0.17510000000000001</v>
      </c>
      <c r="G343" s="11" t="s">
        <v>30</v>
      </c>
      <c r="H343" s="11">
        <v>0.01</v>
      </c>
      <c r="I343" s="11">
        <v>89</v>
      </c>
      <c r="J343" s="11" t="s">
        <v>48</v>
      </c>
      <c r="K343" s="11">
        <v>362</v>
      </c>
    </row>
    <row r="344" spans="1:11" x14ac:dyDescent="0.25">
      <c r="A344" s="11" t="s">
        <v>750</v>
      </c>
      <c r="B344" s="11" t="s">
        <v>509</v>
      </c>
      <c r="C344" s="11">
        <v>100.84820000000001</v>
      </c>
      <c r="D344" s="11" t="s">
        <v>505</v>
      </c>
      <c r="E344" s="11">
        <v>100.7547</v>
      </c>
      <c r="F344" s="11">
        <v>0.16550000000000001</v>
      </c>
      <c r="G344" s="11" t="s">
        <v>30</v>
      </c>
      <c r="H344" s="11">
        <v>0.01</v>
      </c>
      <c r="I344" s="11">
        <v>56.5</v>
      </c>
      <c r="J344" s="11" t="s">
        <v>48</v>
      </c>
      <c r="K344" s="11">
        <v>362</v>
      </c>
    </row>
    <row r="345" spans="1:11" x14ac:dyDescent="0.25">
      <c r="A345" s="11" t="s">
        <v>756</v>
      </c>
      <c r="B345" s="11" t="s">
        <v>514</v>
      </c>
      <c r="C345" s="11">
        <v>101.286</v>
      </c>
      <c r="D345" s="11" t="s">
        <v>755</v>
      </c>
      <c r="E345" s="11">
        <v>101.1437</v>
      </c>
      <c r="F345" s="11">
        <v>0.1779</v>
      </c>
      <c r="G345" s="11" t="s">
        <v>30</v>
      </c>
      <c r="H345" s="11">
        <v>0.01</v>
      </c>
      <c r="I345" s="11">
        <v>80</v>
      </c>
      <c r="J345" s="11" t="s">
        <v>48</v>
      </c>
      <c r="K345" s="11">
        <v>362</v>
      </c>
    </row>
    <row r="346" spans="1:11" x14ac:dyDescent="0.25">
      <c r="A346" s="11" t="s">
        <v>780</v>
      </c>
      <c r="B346" s="11" t="s">
        <v>773</v>
      </c>
      <c r="C346" s="11">
        <v>101.4778</v>
      </c>
      <c r="D346" s="11" t="s">
        <v>483</v>
      </c>
      <c r="E346" s="11">
        <v>101.4084</v>
      </c>
      <c r="F346" s="11">
        <v>0.19550000000000001</v>
      </c>
      <c r="G346" s="11" t="s">
        <v>30</v>
      </c>
      <c r="H346" s="11">
        <v>0.01</v>
      </c>
      <c r="I346" s="11">
        <v>35.5</v>
      </c>
      <c r="J346" s="11" t="s">
        <v>48</v>
      </c>
      <c r="K346" s="11">
        <v>362</v>
      </c>
    </row>
    <row r="347" spans="1:11" x14ac:dyDescent="0.25">
      <c r="A347" s="11" t="s">
        <v>768</v>
      </c>
      <c r="B347" s="11" t="s">
        <v>483</v>
      </c>
      <c r="C347" s="11">
        <v>101.4084</v>
      </c>
      <c r="D347" s="11" t="s">
        <v>514</v>
      </c>
      <c r="E347" s="11">
        <v>101.286</v>
      </c>
      <c r="F347" s="11">
        <v>0.1855</v>
      </c>
      <c r="G347" s="11" t="s">
        <v>30</v>
      </c>
      <c r="H347" s="11">
        <v>0.01</v>
      </c>
      <c r="I347" s="11">
        <v>66</v>
      </c>
      <c r="J347" s="11" t="s">
        <v>48</v>
      </c>
      <c r="K347" s="11">
        <v>362</v>
      </c>
    </row>
    <row r="348" spans="1:11" x14ac:dyDescent="0.25">
      <c r="A348" s="11" t="s">
        <v>739</v>
      </c>
      <c r="B348" s="11" t="s">
        <v>740</v>
      </c>
      <c r="C348" s="11">
        <v>99.607789999999994</v>
      </c>
      <c r="D348" s="11" t="s">
        <v>191</v>
      </c>
      <c r="E348" s="11">
        <v>99.4</v>
      </c>
      <c r="F348" s="11">
        <v>0.30559999999999998</v>
      </c>
      <c r="G348" s="11" t="s">
        <v>30</v>
      </c>
      <c r="H348" s="11">
        <v>0.01</v>
      </c>
      <c r="I348" s="11">
        <v>68</v>
      </c>
      <c r="J348" s="11" t="s">
        <v>48</v>
      </c>
      <c r="K348" s="11">
        <v>362</v>
      </c>
    </row>
    <row r="349" spans="1:11" x14ac:dyDescent="0.25">
      <c r="A349" s="11" t="s">
        <v>765</v>
      </c>
      <c r="B349" s="11" t="s">
        <v>505</v>
      </c>
      <c r="C349" s="11">
        <v>100.7547</v>
      </c>
      <c r="D349" s="11" t="s">
        <v>694</v>
      </c>
      <c r="E349" s="11">
        <v>100.6341</v>
      </c>
      <c r="F349" s="11">
        <v>0.16300000000000001</v>
      </c>
      <c r="G349" s="11" t="s">
        <v>30</v>
      </c>
      <c r="H349" s="11">
        <v>0.01</v>
      </c>
      <c r="I349" s="11">
        <v>74</v>
      </c>
      <c r="J349" s="11" t="s">
        <v>48</v>
      </c>
      <c r="K349" s="11">
        <v>362</v>
      </c>
    </row>
    <row r="350" spans="1:11" x14ac:dyDescent="0.25">
      <c r="A350" s="11" t="s">
        <v>770</v>
      </c>
      <c r="B350" s="11" t="s">
        <v>63</v>
      </c>
      <c r="C350" s="11">
        <v>99.750259999999997</v>
      </c>
      <c r="D350" s="11" t="s">
        <v>740</v>
      </c>
      <c r="E350" s="11">
        <v>99.607799999999997</v>
      </c>
      <c r="F350" s="11">
        <v>0.26879999999999998</v>
      </c>
      <c r="G350" s="11" t="s">
        <v>30</v>
      </c>
      <c r="H350" s="11">
        <v>0.01</v>
      </c>
      <c r="I350" s="11">
        <v>53</v>
      </c>
      <c r="J350" s="11" t="s">
        <v>48</v>
      </c>
      <c r="K350" s="11">
        <v>362</v>
      </c>
    </row>
    <row r="351" spans="1:11" x14ac:dyDescent="0.25">
      <c r="A351" s="11" t="s">
        <v>759</v>
      </c>
      <c r="B351" s="11" t="s">
        <v>452</v>
      </c>
      <c r="C351" s="11">
        <v>100.14100000000001</v>
      </c>
      <c r="D351" s="11" t="s">
        <v>471</v>
      </c>
      <c r="E351" s="11">
        <v>100.056</v>
      </c>
      <c r="F351" s="11">
        <v>0.1532</v>
      </c>
      <c r="G351" s="11" t="s">
        <v>30</v>
      </c>
      <c r="H351" s="11">
        <v>0.01</v>
      </c>
      <c r="I351" s="11">
        <v>55.5</v>
      </c>
      <c r="J351" s="11" t="s">
        <v>48</v>
      </c>
      <c r="K351" s="11">
        <v>362</v>
      </c>
    </row>
    <row r="352" spans="1:11" x14ac:dyDescent="0.25">
      <c r="A352" s="11" t="s">
        <v>743</v>
      </c>
      <c r="B352" s="11" t="s">
        <v>248</v>
      </c>
      <c r="C352" s="11">
        <v>100.6345</v>
      </c>
      <c r="D352" s="11" t="s">
        <v>398</v>
      </c>
      <c r="E352" s="11">
        <v>100.46899999999999</v>
      </c>
      <c r="F352" s="11">
        <v>0.22989999999999999</v>
      </c>
      <c r="G352" s="11" t="s">
        <v>30</v>
      </c>
      <c r="H352" s="11">
        <v>0.01</v>
      </c>
      <c r="I352" s="11">
        <v>72</v>
      </c>
      <c r="J352" s="11" t="s">
        <v>48</v>
      </c>
      <c r="K352" s="11">
        <v>362</v>
      </c>
    </row>
    <row r="353" spans="1:11" x14ac:dyDescent="0.25">
      <c r="A353" s="11" t="s">
        <v>760</v>
      </c>
      <c r="B353" s="11" t="s">
        <v>761</v>
      </c>
      <c r="C353" s="11">
        <v>100.2475</v>
      </c>
      <c r="D353" s="11" t="s">
        <v>452</v>
      </c>
      <c r="E353" s="11">
        <v>100.14100000000001</v>
      </c>
      <c r="F353" s="11">
        <v>0.15429999999999999</v>
      </c>
      <c r="G353" s="11" t="s">
        <v>30</v>
      </c>
      <c r="H353" s="11">
        <v>0.01</v>
      </c>
      <c r="I353" s="11">
        <v>69</v>
      </c>
      <c r="J353" s="11" t="s">
        <v>48</v>
      </c>
      <c r="K353" s="11">
        <v>362</v>
      </c>
    </row>
    <row r="354" spans="1:11" x14ac:dyDescent="0.25">
      <c r="A354" s="11" t="s">
        <v>766</v>
      </c>
      <c r="B354" s="11" t="s">
        <v>694</v>
      </c>
      <c r="C354" s="11">
        <v>100.6341</v>
      </c>
      <c r="D354" s="11" t="s">
        <v>446</v>
      </c>
      <c r="E354" s="11">
        <v>100.51900000000001</v>
      </c>
      <c r="F354" s="11">
        <v>0.15989999999999999</v>
      </c>
      <c r="G354" s="11" t="s">
        <v>30</v>
      </c>
      <c r="H354" s="11">
        <v>0.01</v>
      </c>
      <c r="I354" s="11">
        <v>72</v>
      </c>
      <c r="J354" s="11" t="s">
        <v>48</v>
      </c>
      <c r="K354" s="11">
        <v>362</v>
      </c>
    </row>
    <row r="355" spans="1:11" x14ac:dyDescent="0.25">
      <c r="A355" s="11" t="s">
        <v>764</v>
      </c>
      <c r="B355" s="11" t="s">
        <v>446</v>
      </c>
      <c r="C355" s="11">
        <v>100.51900000000001</v>
      </c>
      <c r="D355" s="11" t="s">
        <v>763</v>
      </c>
      <c r="E355" s="11">
        <v>100.402</v>
      </c>
      <c r="F355" s="11">
        <v>0.155</v>
      </c>
      <c r="G355" s="11" t="s">
        <v>30</v>
      </c>
      <c r="H355" s="11">
        <v>0.01</v>
      </c>
      <c r="I355" s="11">
        <v>75.5</v>
      </c>
      <c r="J355" s="11" t="s">
        <v>48</v>
      </c>
      <c r="K355" s="11">
        <v>362</v>
      </c>
    </row>
    <row r="356" spans="1:11" x14ac:dyDescent="0.25">
      <c r="A356" s="11" t="s">
        <v>762</v>
      </c>
      <c r="B356" s="11" t="s">
        <v>763</v>
      </c>
      <c r="C356" s="11">
        <v>100.402</v>
      </c>
      <c r="D356" s="11" t="s">
        <v>761</v>
      </c>
      <c r="E356" s="11">
        <v>100.2475</v>
      </c>
      <c r="F356" s="11">
        <v>0.15529999999999999</v>
      </c>
      <c r="G356" s="11" t="s">
        <v>30</v>
      </c>
      <c r="H356" s="11">
        <v>0.01</v>
      </c>
      <c r="I356" s="11">
        <v>99.5</v>
      </c>
      <c r="J356" s="11" t="s">
        <v>48</v>
      </c>
      <c r="K356" s="11">
        <v>362</v>
      </c>
    </row>
    <row r="357" spans="1:11" x14ac:dyDescent="0.25">
      <c r="A357" s="11" t="s">
        <v>794</v>
      </c>
      <c r="B357" s="11" t="s">
        <v>790</v>
      </c>
      <c r="C357" s="11">
        <v>99.477999999999994</v>
      </c>
      <c r="D357" s="11" t="s">
        <v>239</v>
      </c>
      <c r="E357" s="11">
        <v>99.323999999999998</v>
      </c>
      <c r="F357" s="11">
        <v>0.13389999999999999</v>
      </c>
      <c r="G357" s="11" t="s">
        <v>30</v>
      </c>
      <c r="H357" s="11">
        <v>0.01</v>
      </c>
      <c r="I357" s="11">
        <v>115</v>
      </c>
      <c r="J357" s="11" t="s">
        <v>49</v>
      </c>
      <c r="K357" s="11">
        <v>407</v>
      </c>
    </row>
    <row r="358" spans="1:11" x14ac:dyDescent="0.25">
      <c r="A358" s="11" t="s">
        <v>789</v>
      </c>
      <c r="B358" s="11" t="s">
        <v>786</v>
      </c>
      <c r="C358" s="11">
        <v>99.646000000000001</v>
      </c>
      <c r="D358" s="11" t="s">
        <v>790</v>
      </c>
      <c r="E358" s="11">
        <v>99.477999999999994</v>
      </c>
      <c r="F358" s="11">
        <v>0.1333</v>
      </c>
      <c r="G358" s="11" t="s">
        <v>30</v>
      </c>
      <c r="H358" s="11">
        <v>0.01</v>
      </c>
      <c r="I358" s="11">
        <v>126</v>
      </c>
      <c r="J358" s="11" t="s">
        <v>49</v>
      </c>
      <c r="K358" s="11">
        <v>407</v>
      </c>
    </row>
    <row r="359" spans="1:11" x14ac:dyDescent="0.25">
      <c r="A359" s="11" t="s">
        <v>793</v>
      </c>
      <c r="B359" s="11" t="s">
        <v>792</v>
      </c>
      <c r="C359" s="11">
        <v>99.236000000000004</v>
      </c>
      <c r="D359" s="11" t="s">
        <v>169</v>
      </c>
      <c r="E359" s="11">
        <v>99.087000000000003</v>
      </c>
      <c r="F359" s="11">
        <v>0.12959999999999999</v>
      </c>
      <c r="G359" s="11" t="s">
        <v>30</v>
      </c>
      <c r="H359" s="11">
        <v>0.01</v>
      </c>
      <c r="I359" s="11">
        <v>115</v>
      </c>
      <c r="J359" s="11" t="s">
        <v>49</v>
      </c>
      <c r="K359" s="11">
        <v>407</v>
      </c>
    </row>
    <row r="360" spans="1:11" x14ac:dyDescent="0.25">
      <c r="A360" s="11" t="s">
        <v>791</v>
      </c>
      <c r="B360" s="11" t="s">
        <v>239</v>
      </c>
      <c r="C360" s="11">
        <v>99.323999999999998</v>
      </c>
      <c r="D360" s="11" t="s">
        <v>792</v>
      </c>
      <c r="E360" s="11">
        <v>99.236000000000004</v>
      </c>
      <c r="F360" s="11">
        <v>0.13539999999999999</v>
      </c>
      <c r="G360" s="11" t="s">
        <v>30</v>
      </c>
      <c r="H360" s="11">
        <v>0.01</v>
      </c>
      <c r="I360" s="11">
        <v>65</v>
      </c>
      <c r="J360" s="11" t="s">
        <v>49</v>
      </c>
      <c r="K360" s="11">
        <v>407</v>
      </c>
    </row>
    <row r="361" spans="1:11" x14ac:dyDescent="0.25">
      <c r="A361" s="11" t="s">
        <v>785</v>
      </c>
      <c r="B361" s="11" t="s">
        <v>733</v>
      </c>
      <c r="C361" s="11">
        <v>99.782600000000002</v>
      </c>
      <c r="D361" s="11" t="s">
        <v>786</v>
      </c>
      <c r="E361" s="11">
        <v>99.646000000000001</v>
      </c>
      <c r="F361" s="11">
        <v>0.13519999999999999</v>
      </c>
      <c r="G361" s="11" t="s">
        <v>30</v>
      </c>
      <c r="H361" s="11">
        <v>0.01</v>
      </c>
      <c r="I361" s="11">
        <v>101</v>
      </c>
      <c r="J361" s="11" t="s">
        <v>49</v>
      </c>
      <c r="K361" s="11">
        <v>407</v>
      </c>
    </row>
    <row r="362" spans="1:11" x14ac:dyDescent="0.25">
      <c r="A362" s="11" t="s">
        <v>797</v>
      </c>
      <c r="B362" s="11" t="s">
        <v>221</v>
      </c>
      <c r="C362" s="11">
        <v>100.093</v>
      </c>
      <c r="D362" s="11" t="s">
        <v>237</v>
      </c>
      <c r="E362" s="11">
        <v>99.9666</v>
      </c>
      <c r="F362" s="11">
        <v>0.158</v>
      </c>
      <c r="G362" s="11" t="s">
        <v>30</v>
      </c>
      <c r="H362" s="11">
        <v>0.01</v>
      </c>
      <c r="I362" s="11">
        <v>80</v>
      </c>
      <c r="J362" s="11" t="s">
        <v>49</v>
      </c>
      <c r="K362" s="11">
        <v>407</v>
      </c>
    </row>
    <row r="363" spans="1:11" x14ac:dyDescent="0.25">
      <c r="A363" s="11" t="s">
        <v>798</v>
      </c>
      <c r="B363" s="11" t="s">
        <v>207</v>
      </c>
      <c r="C363" s="11">
        <v>100.20350000000001</v>
      </c>
      <c r="D363" s="11" t="s">
        <v>221</v>
      </c>
      <c r="E363" s="11">
        <v>100.093</v>
      </c>
      <c r="F363" s="11">
        <v>0.15790000000000001</v>
      </c>
      <c r="G363" s="11" t="s">
        <v>30</v>
      </c>
      <c r="H363" s="11">
        <v>0.01</v>
      </c>
      <c r="I363" s="11">
        <v>70</v>
      </c>
      <c r="J363" s="11" t="s">
        <v>49</v>
      </c>
      <c r="K363" s="11">
        <v>407</v>
      </c>
    </row>
    <row r="364" spans="1:11" x14ac:dyDescent="0.25">
      <c r="A364" s="11" t="s">
        <v>795</v>
      </c>
      <c r="B364" s="11" t="s">
        <v>100</v>
      </c>
      <c r="C364" s="11">
        <v>99.864000000000004</v>
      </c>
      <c r="D364" s="11" t="s">
        <v>733</v>
      </c>
      <c r="E364" s="11">
        <v>99.782600000000002</v>
      </c>
      <c r="F364" s="11">
        <v>0.15210000000000001</v>
      </c>
      <c r="G364" s="11" t="s">
        <v>30</v>
      </c>
      <c r="H364" s="11">
        <v>0.01</v>
      </c>
      <c r="I364" s="11">
        <v>53.5</v>
      </c>
      <c r="J364" s="11" t="s">
        <v>49</v>
      </c>
      <c r="K364" s="11">
        <v>407</v>
      </c>
    </row>
    <row r="365" spans="1:11" x14ac:dyDescent="0.25">
      <c r="A365" s="11" t="s">
        <v>796</v>
      </c>
      <c r="B365" s="11" t="s">
        <v>237</v>
      </c>
      <c r="C365" s="11">
        <v>99.9666</v>
      </c>
      <c r="D365" s="11" t="s">
        <v>100</v>
      </c>
      <c r="E365" s="11">
        <v>99.864000000000004</v>
      </c>
      <c r="F365" s="11">
        <v>0.1555</v>
      </c>
      <c r="G365" s="11" t="s">
        <v>30</v>
      </c>
      <c r="H365" s="11">
        <v>0.01</v>
      </c>
      <c r="I365" s="11">
        <v>66</v>
      </c>
      <c r="J365" s="11" t="s">
        <v>49</v>
      </c>
      <c r="K365" s="11">
        <v>407</v>
      </c>
    </row>
    <row r="366" spans="1:11" x14ac:dyDescent="0.25">
      <c r="A366" s="11" t="s">
        <v>784</v>
      </c>
      <c r="B366" s="11" t="s">
        <v>224</v>
      </c>
      <c r="C366" s="11">
        <v>98.86</v>
      </c>
      <c r="D366" s="11" t="s">
        <v>166</v>
      </c>
      <c r="E366" s="11">
        <v>98.820599999999999</v>
      </c>
      <c r="F366" s="11">
        <v>0.11260000000000001</v>
      </c>
      <c r="G366" s="11" t="s">
        <v>30</v>
      </c>
      <c r="H366" s="11">
        <v>0.01</v>
      </c>
      <c r="I366" s="11">
        <v>35</v>
      </c>
      <c r="J366" s="11" t="s">
        <v>49</v>
      </c>
      <c r="K366" s="11">
        <v>407</v>
      </c>
    </row>
    <row r="367" spans="1:11" x14ac:dyDescent="0.25">
      <c r="A367" s="11" t="s">
        <v>783</v>
      </c>
      <c r="B367" s="11" t="s">
        <v>166</v>
      </c>
      <c r="C367" s="11">
        <v>98.820599999999999</v>
      </c>
      <c r="D367" s="11" t="s">
        <v>191</v>
      </c>
      <c r="E367" s="11">
        <v>98.738</v>
      </c>
      <c r="F367" s="11">
        <v>0.108</v>
      </c>
      <c r="G367" s="11" t="s">
        <v>30</v>
      </c>
      <c r="H367" s="11">
        <v>0.01</v>
      </c>
      <c r="I367" s="11">
        <v>76.5</v>
      </c>
      <c r="J367" s="11" t="s">
        <v>49</v>
      </c>
      <c r="K367" s="11">
        <v>407</v>
      </c>
    </row>
    <row r="368" spans="1:11" x14ac:dyDescent="0.25">
      <c r="A368" s="11" t="s">
        <v>788</v>
      </c>
      <c r="B368" s="11" t="s">
        <v>231</v>
      </c>
      <c r="C368" s="11">
        <v>98.965000000000003</v>
      </c>
      <c r="D368" s="11" t="s">
        <v>224</v>
      </c>
      <c r="E368" s="11">
        <v>98.86</v>
      </c>
      <c r="F368" s="11">
        <v>0.125</v>
      </c>
      <c r="G368" s="11" t="s">
        <v>30</v>
      </c>
      <c r="H368" s="11">
        <v>0.01</v>
      </c>
      <c r="I368" s="11">
        <v>84</v>
      </c>
      <c r="J368" s="11" t="s">
        <v>49</v>
      </c>
      <c r="K368" s="11">
        <v>407</v>
      </c>
    </row>
    <row r="369" spans="1:11" x14ac:dyDescent="0.25">
      <c r="A369" s="11" t="s">
        <v>787</v>
      </c>
      <c r="B369" s="11" t="s">
        <v>169</v>
      </c>
      <c r="C369" s="11">
        <v>99.087000000000003</v>
      </c>
      <c r="D369" s="11" t="s">
        <v>231</v>
      </c>
      <c r="E369" s="11">
        <v>98.965000000000003</v>
      </c>
      <c r="F369" s="11">
        <v>0.12709999999999999</v>
      </c>
      <c r="G369" s="11" t="s">
        <v>30</v>
      </c>
      <c r="H369" s="11">
        <v>0.01</v>
      </c>
      <c r="I369" s="11">
        <v>96</v>
      </c>
      <c r="J369" s="11" t="s">
        <v>49</v>
      </c>
      <c r="K369" s="11">
        <v>407</v>
      </c>
    </row>
    <row r="370" spans="1:11" x14ac:dyDescent="0.25">
      <c r="A370" s="11" t="s">
        <v>803</v>
      </c>
      <c r="B370" s="11" t="s">
        <v>726</v>
      </c>
      <c r="C370" s="11">
        <v>98.1</v>
      </c>
      <c r="D370" s="11" t="s">
        <v>800</v>
      </c>
      <c r="E370" s="11">
        <v>98.054000000000002</v>
      </c>
      <c r="F370" s="11">
        <v>9.2899999999999996E-2</v>
      </c>
      <c r="G370" s="11" t="s">
        <v>30</v>
      </c>
      <c r="H370" s="11">
        <v>0.01</v>
      </c>
      <c r="I370" s="11">
        <v>49.5</v>
      </c>
      <c r="J370" s="11" t="s">
        <v>802</v>
      </c>
      <c r="K370" s="11">
        <v>452</v>
      </c>
    </row>
    <row r="371" spans="1:11" x14ac:dyDescent="0.25">
      <c r="A371" s="11" t="s">
        <v>804</v>
      </c>
      <c r="B371" s="11" t="s">
        <v>538</v>
      </c>
      <c r="C371" s="11">
        <v>98.162599999999998</v>
      </c>
      <c r="D371" s="11" t="s">
        <v>726</v>
      </c>
      <c r="E371" s="11">
        <v>98.1</v>
      </c>
      <c r="F371" s="11">
        <v>9.1399999999999995E-2</v>
      </c>
      <c r="G371" s="11" t="s">
        <v>30</v>
      </c>
      <c r="H371" s="11">
        <v>0.01</v>
      </c>
      <c r="I371" s="11">
        <v>68.5</v>
      </c>
      <c r="J371" s="11" t="s">
        <v>802</v>
      </c>
      <c r="K371" s="11">
        <v>452</v>
      </c>
    </row>
    <row r="372" spans="1:11" x14ac:dyDescent="0.25">
      <c r="A372" s="11" t="s">
        <v>807</v>
      </c>
      <c r="B372" s="11" t="s">
        <v>651</v>
      </c>
      <c r="C372" s="11">
        <v>98.402000000000001</v>
      </c>
      <c r="D372" s="11" t="s">
        <v>558</v>
      </c>
      <c r="E372" s="11">
        <v>98.334000000000003</v>
      </c>
      <c r="F372" s="11">
        <v>9.3799999999999994E-2</v>
      </c>
      <c r="G372" s="11" t="s">
        <v>30</v>
      </c>
      <c r="H372" s="11">
        <v>0.01</v>
      </c>
      <c r="I372" s="11">
        <v>72.5</v>
      </c>
      <c r="J372" s="11" t="s">
        <v>802</v>
      </c>
      <c r="K372" s="11">
        <v>452</v>
      </c>
    </row>
    <row r="373" spans="1:11" x14ac:dyDescent="0.25">
      <c r="A373" s="11" t="s">
        <v>815</v>
      </c>
      <c r="B373" s="11" t="s">
        <v>814</v>
      </c>
      <c r="C373" s="11">
        <v>98.022760000000005</v>
      </c>
      <c r="D373" s="11" t="s">
        <v>738</v>
      </c>
      <c r="E373" s="11">
        <v>98.013999999999996</v>
      </c>
      <c r="F373" s="11">
        <v>0.25030000000000002</v>
      </c>
      <c r="G373" s="11" t="s">
        <v>30</v>
      </c>
      <c r="H373" s="11">
        <v>0.01</v>
      </c>
      <c r="I373" s="11">
        <v>3.5</v>
      </c>
      <c r="J373" s="11" t="s">
        <v>802</v>
      </c>
      <c r="K373" s="11">
        <v>452</v>
      </c>
    </row>
    <row r="374" spans="1:11" x14ac:dyDescent="0.25">
      <c r="A374" s="11" t="s">
        <v>816</v>
      </c>
      <c r="B374" s="11" t="s">
        <v>801</v>
      </c>
      <c r="C374" s="11">
        <v>98.028350000000003</v>
      </c>
      <c r="D374" s="11" t="s">
        <v>814</v>
      </c>
      <c r="E374" s="11">
        <v>98.022760000000005</v>
      </c>
      <c r="F374" s="11">
        <v>9.3200000000000005E-2</v>
      </c>
      <c r="G374" s="11" t="s">
        <v>30</v>
      </c>
      <c r="H374" s="11">
        <v>0.01</v>
      </c>
      <c r="I374" s="11">
        <v>6</v>
      </c>
      <c r="J374" s="11" t="s">
        <v>802</v>
      </c>
      <c r="K374" s="11">
        <v>452</v>
      </c>
    </row>
    <row r="375" spans="1:11" x14ac:dyDescent="0.25">
      <c r="A375" s="11" t="s">
        <v>799</v>
      </c>
      <c r="B375" s="11" t="s">
        <v>800</v>
      </c>
      <c r="C375" s="11">
        <v>98.054000000000002</v>
      </c>
      <c r="D375" s="11" t="s">
        <v>801</v>
      </c>
      <c r="E375" s="11">
        <v>98.028350000000003</v>
      </c>
      <c r="F375" s="11">
        <v>0.09</v>
      </c>
      <c r="G375" s="11" t="s">
        <v>30</v>
      </c>
      <c r="H375" s="11">
        <v>0.01</v>
      </c>
      <c r="I375" s="11">
        <v>28.5</v>
      </c>
      <c r="J375" s="11" t="s">
        <v>802</v>
      </c>
      <c r="K375" s="11">
        <v>452</v>
      </c>
    </row>
    <row r="376" spans="1:11" x14ac:dyDescent="0.25">
      <c r="A376" s="11" t="s">
        <v>810</v>
      </c>
      <c r="B376" s="11" t="s">
        <v>638</v>
      </c>
      <c r="C376" s="11">
        <v>98.654300000000006</v>
      </c>
      <c r="D376" s="11" t="s">
        <v>811</v>
      </c>
      <c r="E376" s="11">
        <v>98.560900000000004</v>
      </c>
      <c r="F376" s="11">
        <v>9.5299999999999996E-2</v>
      </c>
      <c r="G376" s="11" t="s">
        <v>30</v>
      </c>
      <c r="H376" s="11">
        <v>0.01</v>
      </c>
      <c r="I376" s="11">
        <v>98</v>
      </c>
      <c r="J376" s="11" t="s">
        <v>802</v>
      </c>
      <c r="K376" s="11">
        <v>452</v>
      </c>
    </row>
    <row r="377" spans="1:11" x14ac:dyDescent="0.25">
      <c r="A377" s="11" t="s">
        <v>809</v>
      </c>
      <c r="B377" s="11" t="s">
        <v>191</v>
      </c>
      <c r="C377" s="11">
        <v>98.692999999999998</v>
      </c>
      <c r="D377" s="11" t="s">
        <v>638</v>
      </c>
      <c r="E377" s="11">
        <v>98.654300000000006</v>
      </c>
      <c r="F377" s="11">
        <v>9.5600000000000004E-2</v>
      </c>
      <c r="G377" s="11" t="s">
        <v>30</v>
      </c>
      <c r="H377" s="11">
        <v>0.01</v>
      </c>
      <c r="I377" s="11">
        <v>40.5</v>
      </c>
      <c r="J377" s="11" t="s">
        <v>802</v>
      </c>
      <c r="K377" s="11">
        <v>452</v>
      </c>
    </row>
    <row r="378" spans="1:11" x14ac:dyDescent="0.25">
      <c r="A378" s="11" t="s">
        <v>806</v>
      </c>
      <c r="B378" s="11" t="s">
        <v>558</v>
      </c>
      <c r="C378" s="11">
        <v>98.334000000000003</v>
      </c>
      <c r="D378" s="11" t="s">
        <v>553</v>
      </c>
      <c r="E378" s="11">
        <v>98.249499999999998</v>
      </c>
      <c r="F378" s="11">
        <v>9.5500000000000002E-2</v>
      </c>
      <c r="G378" s="11" t="s">
        <v>30</v>
      </c>
      <c r="H378" s="11">
        <v>0.01</v>
      </c>
      <c r="I378" s="11">
        <v>88.5</v>
      </c>
      <c r="J378" s="11" t="s">
        <v>802</v>
      </c>
      <c r="K378" s="11">
        <v>452</v>
      </c>
    </row>
    <row r="379" spans="1:11" x14ac:dyDescent="0.25">
      <c r="A379" s="11" t="s">
        <v>805</v>
      </c>
      <c r="B379" s="11" t="s">
        <v>553</v>
      </c>
      <c r="C379" s="11">
        <v>98.249499999999998</v>
      </c>
      <c r="D379" s="11" t="s">
        <v>538</v>
      </c>
      <c r="E379" s="11">
        <v>98.162599999999998</v>
      </c>
      <c r="F379" s="11">
        <v>9.1499999999999998E-2</v>
      </c>
      <c r="G379" s="11" t="s">
        <v>30</v>
      </c>
      <c r="H379" s="11">
        <v>0.01</v>
      </c>
      <c r="I379" s="11">
        <v>95</v>
      </c>
      <c r="J379" s="11" t="s">
        <v>802</v>
      </c>
      <c r="K379" s="11">
        <v>452</v>
      </c>
    </row>
    <row r="380" spans="1:11" x14ac:dyDescent="0.25">
      <c r="A380" s="11" t="s">
        <v>808</v>
      </c>
      <c r="B380" s="11" t="s">
        <v>628</v>
      </c>
      <c r="C380" s="11">
        <v>98.463999999999999</v>
      </c>
      <c r="D380" s="11" t="s">
        <v>651</v>
      </c>
      <c r="E380" s="11">
        <v>98.402000000000001</v>
      </c>
      <c r="F380" s="11">
        <v>9.4700000000000006E-2</v>
      </c>
      <c r="G380" s="11" t="s">
        <v>30</v>
      </c>
      <c r="H380" s="11">
        <v>0.01</v>
      </c>
      <c r="I380" s="11">
        <v>65.5</v>
      </c>
      <c r="J380" s="11" t="s">
        <v>802</v>
      </c>
      <c r="K380" s="11">
        <v>452</v>
      </c>
    </row>
    <row r="381" spans="1:11" x14ac:dyDescent="0.25">
      <c r="A381" s="11" t="s">
        <v>812</v>
      </c>
      <c r="B381" s="11" t="s">
        <v>811</v>
      </c>
      <c r="C381" s="11">
        <v>98.560900000000004</v>
      </c>
      <c r="D381" s="11" t="s">
        <v>628</v>
      </c>
      <c r="E381" s="11">
        <v>98.463999999999999</v>
      </c>
      <c r="F381" s="11">
        <v>9.5500000000000002E-2</v>
      </c>
      <c r="G381" s="11" t="s">
        <v>30</v>
      </c>
      <c r="H381" s="11">
        <v>0.01</v>
      </c>
      <c r="I381" s="11">
        <v>101.5</v>
      </c>
      <c r="J381" s="11" t="s">
        <v>802</v>
      </c>
      <c r="K381" s="11">
        <v>452</v>
      </c>
    </row>
    <row r="382" spans="1:1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1:1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1:1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1:1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1:1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1:1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1:1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</row>
    <row r="500" spans="1:1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</row>
    <row r="501" spans="1:1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</row>
    <row r="502" spans="1:1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</row>
    <row r="503" spans="1:1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</row>
    <row r="504" spans="1:1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</row>
    <row r="505" spans="1:1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</row>
    <row r="506" spans="1:1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</row>
    <row r="507" spans="1:1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</row>
    <row r="508" spans="1:1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</row>
    <row r="509" spans="1:1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</row>
    <row r="510" spans="1:1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</row>
    <row r="511" spans="1:1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</row>
    <row r="512" spans="1:1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</row>
    <row r="513" spans="1:1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</row>
    <row r="514" spans="1:1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</row>
    <row r="515" spans="1:1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</row>
    <row r="516" spans="1:1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</row>
    <row r="517" spans="1:1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</row>
    <row r="518" spans="1:1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</row>
    <row r="519" spans="1:1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</row>
    <row r="520" spans="1:1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</row>
    <row r="521" spans="1:1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</row>
    <row r="522" spans="1:1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</row>
    <row r="523" spans="1:1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</row>
    <row r="524" spans="1:1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</row>
    <row r="525" spans="1:1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</row>
    <row r="526" spans="1:1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</row>
    <row r="527" spans="1:1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</row>
    <row r="528" spans="1:1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</row>
    <row r="529" spans="1:1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</row>
    <row r="530" spans="1:1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</row>
    <row r="531" spans="1:1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</row>
    <row r="532" spans="1:1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</row>
    <row r="533" spans="1:1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</row>
    <row r="534" spans="1:1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</row>
    <row r="535" spans="1:1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</row>
    <row r="536" spans="1:1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</row>
    <row r="537" spans="1:1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</row>
    <row r="538" spans="1:1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</row>
    <row r="539" spans="1:1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</row>
    <row r="540" spans="1:1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</row>
    <row r="541" spans="1:1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</row>
    <row r="542" spans="1:1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</row>
    <row r="543" spans="1:1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</row>
    <row r="544" spans="1:1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</row>
    <row r="545" spans="1:1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</row>
    <row r="546" spans="1:1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</row>
    <row r="547" spans="1:1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</row>
    <row r="548" spans="1:1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</row>
    <row r="549" spans="1:1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</row>
    <row r="550" spans="1:1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</row>
    <row r="551" spans="1:1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</row>
    <row r="552" spans="1:1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</row>
    <row r="553" spans="1:1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</row>
    <row r="554" spans="1:1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</row>
    <row r="555" spans="1:1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</row>
    <row r="556" spans="1:1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</row>
    <row r="557" spans="1:1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</row>
    <row r="558" spans="1:1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</row>
    <row r="559" spans="1:1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</row>
    <row r="560" spans="1:1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</row>
    <row r="561" spans="1:1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</row>
    <row r="562" spans="1:1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</row>
    <row r="563" spans="1:1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</row>
    <row r="564" spans="1:1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</row>
    <row r="565" spans="1:1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</row>
    <row r="566" spans="1:1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</row>
    <row r="567" spans="1:1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</row>
    <row r="568" spans="1:1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</row>
    <row r="569" spans="1:1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</row>
    <row r="570" spans="1:1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</row>
    <row r="571" spans="1:1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</row>
    <row r="572" spans="1:1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</row>
    <row r="573" spans="1:1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</row>
    <row r="574" spans="1:1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</row>
    <row r="575" spans="1:1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</row>
    <row r="576" spans="1:1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</row>
    <row r="577" spans="1:1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</row>
    <row r="578" spans="1:1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</row>
    <row r="579" spans="1:1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</row>
    <row r="580" spans="1:1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</row>
    <row r="581" spans="1:1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</row>
    <row r="582" spans="1:1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</row>
    <row r="583" spans="1:1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</row>
    <row r="584" spans="1:1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</row>
    <row r="585" spans="1:1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</row>
    <row r="586" spans="1:1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</row>
    <row r="587" spans="1:1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</row>
    <row r="588" spans="1:1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</row>
    <row r="589" spans="1:1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</row>
    <row r="590" spans="1:1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</row>
    <row r="591" spans="1:1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</row>
    <row r="592" spans="1:1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</row>
    <row r="593" spans="1:1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</row>
    <row r="594" spans="1:1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</row>
    <row r="595" spans="1:1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</row>
    <row r="596" spans="1:1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</row>
    <row r="597" spans="1:1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</row>
    <row r="598" spans="1:1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</row>
    <row r="599" spans="1:1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</row>
    <row r="600" spans="1:1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</row>
    <row r="601" spans="1:1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</row>
    <row r="602" spans="1:1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</row>
    <row r="603" spans="1:1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</row>
    <row r="604" spans="1:1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</row>
    <row r="605" spans="1:1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</row>
    <row r="606" spans="1:1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</row>
    <row r="607" spans="1:1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</row>
    <row r="608" spans="1:1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</row>
    <row r="609" spans="1:1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</row>
    <row r="610" spans="1:1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</row>
    <row r="611" spans="1:1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</row>
    <row r="612" spans="1:1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</row>
    <row r="613" spans="1:1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</row>
    <row r="614" spans="1:1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</row>
    <row r="615" spans="1:1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</row>
    <row r="616" spans="1:1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</row>
    <row r="617" spans="1:1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</row>
    <row r="618" spans="1:1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</row>
    <row r="619" spans="1:1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</row>
    <row r="620" spans="1:1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</row>
    <row r="621" spans="1:1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</row>
    <row r="622" spans="1:1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</row>
    <row r="623" spans="1:1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</row>
    <row r="624" spans="1:1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</row>
    <row r="625" spans="1:1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</row>
    <row r="626" spans="1:1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</row>
    <row r="627" spans="1:1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</row>
    <row r="628" spans="1:1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</row>
    <row r="629" spans="1:1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</row>
    <row r="630" spans="1:1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</row>
    <row r="631" spans="1:1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</row>
    <row r="632" spans="1:1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</row>
    <row r="633" spans="1:1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</row>
    <row r="634" spans="1:1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</row>
    <row r="635" spans="1:1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</row>
    <row r="636" spans="1:1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</row>
    <row r="637" spans="1:1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</row>
    <row r="638" spans="1:1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</row>
    <row r="639" spans="1:1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</row>
    <row r="640" spans="1:1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</row>
    <row r="641" spans="1:1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</row>
    <row r="642" spans="1:1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</row>
    <row r="643" spans="1:1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</row>
    <row r="644" spans="1:1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</row>
    <row r="645" spans="1:1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</row>
    <row r="646" spans="1:1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</row>
    <row r="647" spans="1:1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</row>
    <row r="648" spans="1:1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</row>
    <row r="649" spans="1:1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</row>
    <row r="650" spans="1:1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</row>
    <row r="651" spans="1:1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</row>
    <row r="652" spans="1:1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</row>
    <row r="653" spans="1:1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</row>
    <row r="654" spans="1:1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</row>
    <row r="655" spans="1:1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</row>
    <row r="656" spans="1:1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</row>
    <row r="657" spans="1:1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</row>
    <row r="658" spans="1:1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</row>
    <row r="659" spans="1:1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</row>
    <row r="660" spans="1:1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</row>
    <row r="661" spans="1:1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</row>
    <row r="662" spans="1:1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</row>
    <row r="663" spans="1:1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</row>
    <row r="664" spans="1:1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</row>
    <row r="665" spans="1:1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</row>
    <row r="666" spans="1:1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</row>
    <row r="667" spans="1:1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</row>
    <row r="668" spans="1:1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</row>
    <row r="669" spans="1:1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</row>
    <row r="670" spans="1:1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</row>
    <row r="671" spans="1:1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</row>
    <row r="672" spans="1:1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</row>
    <row r="673" spans="1:1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</row>
    <row r="674" spans="1:1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</row>
    <row r="675" spans="1:1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</row>
    <row r="676" spans="1:1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</row>
    <row r="677" spans="1:1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</row>
    <row r="678" spans="1:1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</row>
    <row r="679" spans="1:1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</row>
    <row r="680" spans="1:1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</row>
    <row r="681" spans="1:1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</row>
    <row r="682" spans="1:1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</row>
    <row r="683" spans="1:1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</row>
    <row r="684" spans="1:1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</row>
    <row r="685" spans="1:1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</row>
    <row r="686" spans="1:1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</row>
    <row r="687" spans="1:1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</row>
    <row r="688" spans="1:1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</row>
    <row r="689" spans="1:1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</row>
    <row r="690" spans="1:1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</row>
    <row r="691" spans="1:1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</row>
    <row r="692" spans="1:1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</row>
    <row r="693" spans="1:1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</row>
    <row r="694" spans="1:1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</row>
    <row r="695" spans="1:1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</row>
    <row r="696" spans="1:1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</row>
    <row r="697" spans="1:1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</row>
    <row r="698" spans="1:1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</row>
    <row r="699" spans="1:1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</row>
    <row r="700" spans="1:1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</row>
    <row r="701" spans="1:1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</row>
    <row r="702" spans="1:1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</row>
    <row r="703" spans="1:1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</row>
    <row r="704" spans="1:1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</row>
    <row r="705" spans="1:1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</row>
    <row r="706" spans="1:1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</row>
    <row r="707" spans="1:1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</row>
    <row r="708" spans="1:1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</row>
    <row r="709" spans="1:1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</row>
    <row r="710" spans="1:1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</row>
    <row r="711" spans="1:1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</row>
    <row r="712" spans="1:1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</row>
    <row r="713" spans="1:1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</row>
    <row r="714" spans="1:1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</row>
    <row r="715" spans="1:1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</row>
    <row r="716" spans="1:1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</row>
    <row r="717" spans="1:1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</row>
    <row r="718" spans="1:1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</row>
    <row r="719" spans="1:1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</row>
    <row r="720" spans="1:1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</row>
    <row r="721" spans="1:1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</row>
    <row r="722" spans="1:1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</row>
    <row r="723" spans="1:1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</row>
    <row r="724" spans="1:1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</row>
    <row r="725" spans="1:1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</row>
    <row r="726" spans="1:1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</row>
    <row r="727" spans="1:1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</row>
    <row r="728" spans="1:1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</row>
    <row r="729" spans="1:1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</row>
    <row r="730" spans="1:1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</row>
    <row r="731" spans="1:1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</row>
    <row r="732" spans="1:1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</row>
    <row r="733" spans="1:1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</row>
    <row r="734" spans="1:1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</row>
    <row r="735" spans="1:1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</row>
    <row r="736" spans="1:1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</row>
    <row r="737" spans="1:1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</row>
    <row r="738" spans="1:1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</row>
    <row r="739" spans="1:1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</row>
    <row r="740" spans="1:1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</row>
    <row r="741" spans="1:1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</row>
    <row r="742" spans="1:1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</row>
    <row r="743" spans="1:1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</row>
    <row r="744" spans="1:1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</row>
    <row r="745" spans="1:1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</row>
    <row r="746" spans="1:1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</row>
    <row r="747" spans="1:1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</row>
    <row r="748" spans="1:1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</row>
    <row r="749" spans="1:1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</row>
    <row r="750" spans="1:1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</row>
    <row r="751" spans="1:1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</row>
    <row r="752" spans="1:1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</row>
    <row r="753" spans="1:1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</row>
    <row r="754" spans="1:1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</row>
    <row r="755" spans="1:1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</row>
    <row r="756" spans="1:1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</row>
    <row r="757" spans="1:1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</row>
    <row r="758" spans="1:1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</row>
    <row r="759" spans="1:1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</row>
    <row r="760" spans="1:1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</row>
    <row r="761" spans="1:1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</row>
    <row r="762" spans="1:1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</row>
    <row r="763" spans="1:1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</row>
    <row r="764" spans="1:1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</row>
    <row r="765" spans="1:1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</row>
    <row r="766" spans="1:1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</row>
    <row r="767" spans="1:1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</row>
    <row r="768" spans="1:1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</row>
    <row r="769" spans="1:1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</row>
    <row r="770" spans="1:1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</row>
    <row r="771" spans="1:1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</row>
    <row r="772" spans="1:1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</row>
    <row r="773" spans="1:1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</row>
    <row r="774" spans="1:1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</row>
    <row r="775" spans="1:1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</row>
    <row r="776" spans="1:1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</row>
    <row r="777" spans="1:1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</row>
    <row r="778" spans="1:1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</row>
    <row r="779" spans="1:1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</row>
    <row r="780" spans="1:1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</row>
    <row r="781" spans="1:1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</row>
    <row r="782" spans="1:1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</row>
    <row r="783" spans="1:1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</row>
    <row r="784" spans="1:1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</row>
    <row r="785" spans="1:1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</row>
    <row r="786" spans="1:1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</row>
    <row r="787" spans="1:1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</row>
    <row r="788" spans="1:1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</row>
    <row r="789" spans="1:1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</row>
    <row r="790" spans="1:1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</row>
    <row r="791" spans="1:1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</row>
    <row r="792" spans="1:1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</row>
    <row r="793" spans="1:1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</row>
    <row r="794" spans="1:1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</row>
    <row r="795" spans="1:1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</row>
    <row r="796" spans="1:1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</row>
    <row r="797" spans="1:1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</row>
    <row r="798" spans="1:1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</row>
    <row r="799" spans="1:1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</row>
    <row r="800" spans="1:1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</row>
    <row r="801" spans="1:1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</row>
    <row r="802" spans="1:1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</row>
    <row r="803" spans="1:1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</row>
    <row r="804" spans="1:1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</row>
    <row r="805" spans="1:1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</row>
    <row r="806" spans="1:1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</row>
    <row r="807" spans="1:1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</row>
    <row r="808" spans="1:1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</row>
    <row r="809" spans="1:1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</row>
    <row r="810" spans="1:1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</row>
    <row r="811" spans="1:1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</row>
    <row r="812" spans="1:1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</row>
    <row r="813" spans="1:1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</row>
    <row r="814" spans="1:1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</row>
    <row r="815" spans="1:1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</row>
    <row r="816" spans="1:1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</row>
    <row r="817" spans="1:1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</row>
    <row r="818" spans="1:1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</row>
    <row r="819" spans="1:1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</row>
    <row r="820" spans="1:1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</row>
    <row r="821" spans="1:1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</row>
    <row r="822" spans="1:1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</row>
    <row r="823" spans="1:1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</row>
    <row r="824" spans="1:1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</row>
    <row r="825" spans="1:1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</row>
    <row r="826" spans="1:1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</row>
    <row r="827" spans="1:1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</row>
    <row r="828" spans="1:1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</row>
    <row r="829" spans="1:1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</row>
    <row r="830" spans="1:1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</row>
    <row r="831" spans="1:1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</row>
    <row r="832" spans="1:1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</row>
    <row r="833" spans="1:1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</row>
    <row r="834" spans="1:1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</row>
    <row r="835" spans="1:1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</row>
    <row r="836" spans="1:1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</row>
    <row r="837" spans="1:1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</row>
    <row r="838" spans="1:1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</row>
    <row r="839" spans="1:1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</row>
    <row r="840" spans="1:1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</row>
    <row r="841" spans="1:1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</row>
    <row r="842" spans="1:1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</row>
    <row r="843" spans="1:1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</row>
    <row r="844" spans="1:1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</row>
    <row r="845" spans="1:1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</row>
    <row r="846" spans="1:1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</row>
    <row r="847" spans="1:1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</row>
    <row r="848" spans="1:1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</row>
    <row r="849" spans="1:1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</row>
    <row r="850" spans="1:1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</row>
    <row r="851" spans="1:1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</row>
    <row r="852" spans="1:1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</row>
    <row r="853" spans="1:1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</row>
    <row r="854" spans="1:1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</row>
    <row r="855" spans="1:1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</row>
    <row r="856" spans="1:1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</row>
    <row r="857" spans="1:1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</row>
    <row r="858" spans="1:1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</row>
    <row r="859" spans="1:1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</row>
    <row r="860" spans="1:1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</row>
    <row r="861" spans="1:1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</row>
    <row r="862" spans="1:1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</row>
    <row r="863" spans="1:1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</row>
    <row r="864" spans="1:1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</row>
    <row r="865" spans="1:1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</row>
    <row r="866" spans="1:1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</row>
    <row r="867" spans="1:1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</row>
    <row r="868" spans="1:1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</row>
    <row r="869" spans="1:1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</row>
    <row r="870" spans="1:1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</row>
    <row r="871" spans="1:1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</row>
    <row r="872" spans="1:1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</row>
    <row r="873" spans="1:1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</row>
    <row r="874" spans="1:1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</row>
    <row r="875" spans="1:1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</row>
    <row r="876" spans="1:1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</row>
    <row r="877" spans="1:1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</row>
    <row r="878" spans="1:1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</row>
    <row r="879" spans="1:1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</row>
    <row r="880" spans="1:1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</row>
    <row r="881" spans="1:1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</row>
    <row r="882" spans="1:1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</row>
    <row r="883" spans="1:1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</row>
    <row r="884" spans="1:1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</row>
    <row r="885" spans="1:1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</row>
    <row r="886" spans="1:1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</row>
    <row r="887" spans="1:1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</row>
    <row r="888" spans="1:1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</row>
    <row r="889" spans="1:1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</row>
    <row r="890" spans="1:1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</row>
    <row r="891" spans="1:1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</row>
    <row r="892" spans="1:1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</row>
    <row r="893" spans="1:1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</row>
    <row r="894" spans="1:1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</row>
    <row r="895" spans="1:1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</row>
    <row r="896" spans="1:1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</row>
    <row r="897" spans="1:1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</row>
    <row r="898" spans="1:1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</row>
    <row r="899" spans="1:1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</row>
    <row r="900" spans="1:1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</row>
    <row r="901" spans="1:1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</row>
    <row r="902" spans="1:1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</row>
    <row r="903" spans="1:1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</row>
    <row r="904" spans="1:1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</row>
    <row r="905" spans="1:1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</row>
    <row r="906" spans="1:1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</row>
    <row r="907" spans="1:1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</row>
    <row r="908" spans="1:1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</row>
    <row r="909" spans="1:1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</row>
    <row r="910" spans="1:1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</row>
    <row r="911" spans="1:1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</row>
    <row r="912" spans="1:1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</row>
    <row r="913" spans="1:1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</row>
    <row r="914" spans="1:1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</row>
    <row r="915" spans="1:1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</row>
    <row r="916" spans="1:1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</row>
    <row r="917" spans="1:1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</row>
    <row r="918" spans="1:1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</row>
    <row r="919" spans="1:1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</row>
    <row r="920" spans="1:1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</row>
    <row r="921" spans="1:1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</row>
    <row r="922" spans="1:1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</row>
    <row r="923" spans="1:1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</row>
    <row r="924" spans="1:1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</row>
    <row r="925" spans="1:1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</row>
    <row r="926" spans="1:1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</row>
    <row r="927" spans="1:1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</row>
    <row r="928" spans="1:1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</row>
    <row r="929" spans="1:1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</row>
    <row r="930" spans="1:1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</row>
    <row r="931" spans="1:1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</row>
    <row r="932" spans="1:1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</row>
    <row r="933" spans="1:1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</row>
    <row r="934" spans="1:1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</row>
    <row r="935" spans="1:1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</row>
    <row r="936" spans="1:1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</row>
    <row r="937" spans="1:1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</row>
    <row r="938" spans="1:1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</row>
    <row r="939" spans="1:1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</row>
    <row r="940" spans="1:1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</row>
    <row r="941" spans="1:1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</row>
    <row r="942" spans="1:1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</row>
    <row r="943" spans="1:1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</row>
    <row r="944" spans="1:1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</row>
    <row r="945" spans="1:1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</row>
    <row r="946" spans="1:1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</row>
    <row r="947" spans="1:1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</row>
    <row r="948" spans="1:1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</row>
    <row r="949" spans="1:1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</row>
    <row r="950" spans="1:1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</row>
    <row r="951" spans="1:1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</row>
    <row r="952" spans="1:1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</row>
    <row r="953" spans="1:1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</row>
    <row r="954" spans="1:1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</row>
    <row r="955" spans="1:1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</row>
    <row r="956" spans="1:1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</row>
    <row r="957" spans="1:1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</row>
    <row r="958" spans="1:1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</row>
    <row r="959" spans="1:1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</row>
    <row r="960" spans="1:1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</row>
    <row r="961" spans="1:1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</row>
    <row r="962" spans="1:1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</row>
    <row r="963" spans="1:1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</row>
    <row r="964" spans="1:1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</row>
    <row r="965" spans="1:1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</row>
    <row r="966" spans="1:1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</row>
    <row r="967" spans="1:1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</row>
    <row r="968" spans="1:1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</row>
    <row r="969" spans="1:1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</row>
    <row r="970" spans="1:1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</row>
    <row r="971" spans="1:1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</row>
    <row r="972" spans="1:1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</row>
    <row r="973" spans="1:1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</row>
    <row r="974" spans="1:1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</row>
    <row r="975" spans="1:1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</row>
    <row r="976" spans="1:1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</row>
    <row r="977" spans="1:1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</row>
    <row r="978" spans="1:1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</row>
    <row r="979" spans="1:1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</row>
    <row r="980" spans="1:1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</row>
    <row r="981" spans="1:1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</row>
    <row r="982" spans="1:1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</row>
    <row r="983" spans="1:1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</row>
    <row r="984" spans="1:1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</row>
    <row r="985" spans="1:1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</row>
    <row r="986" spans="1:1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</row>
    <row r="987" spans="1:1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</row>
    <row r="988" spans="1:1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</row>
    <row r="989" spans="1:1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</row>
    <row r="990" spans="1:1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</row>
    <row r="991" spans="1:1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</row>
    <row r="992" spans="1:1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</row>
    <row r="993" spans="1:1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</row>
    <row r="994" spans="1:1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</row>
    <row r="995" spans="1:1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</row>
    <row r="996" spans="1:1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</row>
    <row r="997" spans="1:1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</row>
    <row r="998" spans="1:1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</row>
    <row r="999" spans="1:1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</row>
    <row r="1000" spans="1:1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</row>
    <row r="1001" spans="1:11" x14ac:dyDescent="0.2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</row>
    <row r="1002" spans="1:11" x14ac:dyDescent="0.2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</row>
    <row r="1003" spans="1:11" x14ac:dyDescent="0.2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</row>
    <row r="1004" spans="1:11" x14ac:dyDescent="0.2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</row>
    <row r="1005" spans="1:11" x14ac:dyDescent="0.2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</row>
    <row r="1006" spans="1:11" x14ac:dyDescent="0.2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</row>
    <row r="1007" spans="1:11" x14ac:dyDescent="0.2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</row>
    <row r="1008" spans="1:11" x14ac:dyDescent="0.2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</row>
    <row r="1009" spans="1:11" x14ac:dyDescent="0.2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</row>
    <row r="1010" spans="1:11" x14ac:dyDescent="0.2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</row>
    <row r="1011" spans="1:11" x14ac:dyDescent="0.2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</row>
    <row r="1012" spans="1:11" x14ac:dyDescent="0.2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</row>
    <row r="1013" spans="1:11" x14ac:dyDescent="0.2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</row>
    <row r="1014" spans="1:11" x14ac:dyDescent="0.2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</row>
    <row r="1015" spans="1:11" x14ac:dyDescent="0.2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</row>
    <row r="1016" spans="1:11" x14ac:dyDescent="0.2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</row>
    <row r="1017" spans="1:11" x14ac:dyDescent="0.2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</row>
    <row r="1018" spans="1:11" x14ac:dyDescent="0.2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</row>
    <row r="1019" spans="1:11" x14ac:dyDescent="0.2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</row>
    <row r="1020" spans="1:11" x14ac:dyDescent="0.2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</row>
    <row r="1021" spans="1:11" x14ac:dyDescent="0.2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</row>
    <row r="1022" spans="1:11" x14ac:dyDescent="0.2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</row>
    <row r="1023" spans="1:11" x14ac:dyDescent="0.2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</row>
    <row r="1024" spans="1:11" x14ac:dyDescent="0.2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</row>
    <row r="1025" spans="1:11" x14ac:dyDescent="0.2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</row>
    <row r="1026" spans="1:11" x14ac:dyDescent="0.2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</row>
    <row r="1027" spans="1:11" x14ac:dyDescent="0.2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</row>
    <row r="1028" spans="1:11" x14ac:dyDescent="0.2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</row>
    <row r="1029" spans="1:11" x14ac:dyDescent="0.2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</row>
    <row r="1030" spans="1:11" x14ac:dyDescent="0.2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</row>
    <row r="1031" spans="1:11" x14ac:dyDescent="0.2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</row>
    <row r="1032" spans="1:11" x14ac:dyDescent="0.2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</row>
    <row r="1033" spans="1:11" x14ac:dyDescent="0.2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</row>
    <row r="1034" spans="1:11" x14ac:dyDescent="0.2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</row>
    <row r="1035" spans="1:11" x14ac:dyDescent="0.2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</row>
    <row r="1036" spans="1:11" x14ac:dyDescent="0.2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</row>
    <row r="1037" spans="1:11" x14ac:dyDescent="0.2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</row>
    <row r="1038" spans="1:11" x14ac:dyDescent="0.2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</row>
    <row r="1039" spans="1:11" x14ac:dyDescent="0.2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</row>
    <row r="1040" spans="1:11" x14ac:dyDescent="0.2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</row>
    <row r="1041" spans="1:11" x14ac:dyDescent="0.2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</row>
    <row r="1042" spans="1:11" x14ac:dyDescent="0.2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</row>
    <row r="1043" spans="1:11" x14ac:dyDescent="0.2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</row>
    <row r="1044" spans="1:11" x14ac:dyDescent="0.2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</row>
    <row r="1045" spans="1:11" x14ac:dyDescent="0.2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</row>
    <row r="1046" spans="1:11" x14ac:dyDescent="0.2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</row>
    <row r="1047" spans="1:11" x14ac:dyDescent="0.2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</row>
    <row r="1048" spans="1:11" x14ac:dyDescent="0.2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</row>
    <row r="1049" spans="1:11" x14ac:dyDescent="0.2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</row>
    <row r="1050" spans="1:11" x14ac:dyDescent="0.2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</row>
    <row r="1051" spans="1:11" x14ac:dyDescent="0.2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</row>
    <row r="1052" spans="1:11" x14ac:dyDescent="0.2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</row>
    <row r="1053" spans="1:11" x14ac:dyDescent="0.2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</row>
    <row r="1054" spans="1:11" x14ac:dyDescent="0.2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</row>
    <row r="1055" spans="1:11" x14ac:dyDescent="0.2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</row>
    <row r="1056" spans="1:11" x14ac:dyDescent="0.2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</row>
    <row r="1057" spans="1:11" x14ac:dyDescent="0.2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</row>
    <row r="1058" spans="1:11" x14ac:dyDescent="0.2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</row>
    <row r="1059" spans="1:11" x14ac:dyDescent="0.2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</row>
    <row r="1060" spans="1:11" x14ac:dyDescent="0.2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</row>
    <row r="1061" spans="1:11" x14ac:dyDescent="0.2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</row>
    <row r="1062" spans="1:11" x14ac:dyDescent="0.2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</row>
    <row r="1063" spans="1:11" x14ac:dyDescent="0.2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</row>
    <row r="1064" spans="1:11" x14ac:dyDescent="0.2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</row>
    <row r="1065" spans="1:11" x14ac:dyDescent="0.2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</row>
    <row r="1066" spans="1:11" x14ac:dyDescent="0.2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</row>
    <row r="1067" spans="1:11" x14ac:dyDescent="0.2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</row>
    <row r="1068" spans="1:11" x14ac:dyDescent="0.2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</row>
    <row r="1069" spans="1:11" x14ac:dyDescent="0.2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</row>
    <row r="1070" spans="1:11" x14ac:dyDescent="0.2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</row>
    <row r="1071" spans="1:11" x14ac:dyDescent="0.2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</row>
    <row r="1072" spans="1:11" x14ac:dyDescent="0.2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</row>
    <row r="1073" spans="1:11" x14ac:dyDescent="0.2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</row>
    <row r="1074" spans="1:11" x14ac:dyDescent="0.2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</row>
    <row r="1075" spans="1:11" x14ac:dyDescent="0.2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</row>
    <row r="1076" spans="1:11" x14ac:dyDescent="0.2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</row>
    <row r="1077" spans="1:11" x14ac:dyDescent="0.2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</row>
    <row r="1078" spans="1:11" x14ac:dyDescent="0.2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</row>
    <row r="1079" spans="1:11" x14ac:dyDescent="0.2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</row>
    <row r="1080" spans="1:11" x14ac:dyDescent="0.2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</row>
    <row r="1081" spans="1:11" x14ac:dyDescent="0.2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</row>
    <row r="1082" spans="1:11" x14ac:dyDescent="0.2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</row>
    <row r="1083" spans="1:11" x14ac:dyDescent="0.2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</row>
    <row r="1084" spans="1:11" x14ac:dyDescent="0.2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</row>
    <row r="1085" spans="1:11" x14ac:dyDescent="0.2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</row>
    <row r="1086" spans="1:11" x14ac:dyDescent="0.2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</row>
    <row r="1087" spans="1:11" x14ac:dyDescent="0.2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</row>
    <row r="1088" spans="1:11" x14ac:dyDescent="0.2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</row>
    <row r="1089" spans="1:11" x14ac:dyDescent="0.2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</row>
    <row r="1090" spans="1:11" x14ac:dyDescent="0.2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</row>
    <row r="1091" spans="1:11" x14ac:dyDescent="0.2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</row>
    <row r="1092" spans="1:11" x14ac:dyDescent="0.2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</row>
    <row r="1093" spans="1:11" x14ac:dyDescent="0.2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</row>
    <row r="1094" spans="1:11" x14ac:dyDescent="0.2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</row>
    <row r="1095" spans="1:11" x14ac:dyDescent="0.2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</row>
    <row r="1096" spans="1:11" x14ac:dyDescent="0.2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</row>
    <row r="1097" spans="1:11" x14ac:dyDescent="0.2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</row>
    <row r="1098" spans="1:11" x14ac:dyDescent="0.2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</row>
    <row r="1099" spans="1:11" x14ac:dyDescent="0.2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</row>
    <row r="1100" spans="1:11" x14ac:dyDescent="0.2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</row>
    <row r="1101" spans="1:11" x14ac:dyDescent="0.2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</row>
    <row r="1102" spans="1:11" x14ac:dyDescent="0.2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</row>
    <row r="1103" spans="1:11" x14ac:dyDescent="0.2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</row>
    <row r="1104" spans="1:11" x14ac:dyDescent="0.2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</row>
    <row r="1105" spans="1:11" x14ac:dyDescent="0.2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</row>
    <row r="1106" spans="1:11" x14ac:dyDescent="0.2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</row>
    <row r="1107" spans="1:11" x14ac:dyDescent="0.2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</row>
    <row r="1108" spans="1:11" x14ac:dyDescent="0.2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</row>
    <row r="1109" spans="1:11" x14ac:dyDescent="0.2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</row>
    <row r="1110" spans="1:11" x14ac:dyDescent="0.2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</row>
    <row r="1111" spans="1:11" x14ac:dyDescent="0.2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</row>
    <row r="1112" spans="1:11" x14ac:dyDescent="0.2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</row>
    <row r="1113" spans="1:11" x14ac:dyDescent="0.2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</row>
    <row r="1114" spans="1:11" x14ac:dyDescent="0.2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</row>
    <row r="1115" spans="1:11" x14ac:dyDescent="0.2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</row>
    <row r="1116" spans="1:11" x14ac:dyDescent="0.2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</row>
    <row r="1117" spans="1:11" x14ac:dyDescent="0.2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</row>
    <row r="1118" spans="1:11" x14ac:dyDescent="0.2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</row>
    <row r="1119" spans="1:11" x14ac:dyDescent="0.2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</row>
    <row r="1120" spans="1:11" x14ac:dyDescent="0.2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</row>
    <row r="1121" spans="1:11" x14ac:dyDescent="0.2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</row>
    <row r="1122" spans="1:11" x14ac:dyDescent="0.2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</row>
    <row r="1123" spans="1:11" x14ac:dyDescent="0.2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</row>
    <row r="1124" spans="1:11" x14ac:dyDescent="0.2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</row>
    <row r="1125" spans="1:11" x14ac:dyDescent="0.2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</row>
    <row r="1126" spans="1:11" x14ac:dyDescent="0.2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</row>
    <row r="1127" spans="1:11" x14ac:dyDescent="0.2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</row>
    <row r="1128" spans="1:11" x14ac:dyDescent="0.2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</row>
    <row r="1129" spans="1:11" x14ac:dyDescent="0.2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</row>
    <row r="1130" spans="1:11" x14ac:dyDescent="0.2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</row>
    <row r="1131" spans="1:11" x14ac:dyDescent="0.2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</row>
    <row r="1132" spans="1:11" x14ac:dyDescent="0.2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</row>
    <row r="1133" spans="1:11" x14ac:dyDescent="0.2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</row>
    <row r="1134" spans="1:11" x14ac:dyDescent="0.2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</row>
    <row r="1135" spans="1:11" x14ac:dyDescent="0.2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</row>
    <row r="1136" spans="1:11" x14ac:dyDescent="0.2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</row>
    <row r="1137" spans="1:11" x14ac:dyDescent="0.2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</row>
    <row r="1138" spans="1:11" x14ac:dyDescent="0.2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</row>
    <row r="1139" spans="1:11" x14ac:dyDescent="0.2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</row>
    <row r="1140" spans="1:11" x14ac:dyDescent="0.2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</row>
    <row r="1141" spans="1:11" x14ac:dyDescent="0.2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</row>
    <row r="1142" spans="1:11" x14ac:dyDescent="0.2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</row>
    <row r="1143" spans="1:11" x14ac:dyDescent="0.2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</row>
    <row r="1144" spans="1:11" x14ac:dyDescent="0.2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</row>
    <row r="1145" spans="1:11" x14ac:dyDescent="0.2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</row>
    <row r="1146" spans="1:11" x14ac:dyDescent="0.2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</row>
    <row r="1147" spans="1:11" x14ac:dyDescent="0.2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</row>
    <row r="1148" spans="1:11" x14ac:dyDescent="0.2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</row>
    <row r="1149" spans="1:11" x14ac:dyDescent="0.2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</row>
    <row r="1150" spans="1:11" x14ac:dyDescent="0.2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</row>
    <row r="1151" spans="1:11" x14ac:dyDescent="0.2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</row>
    <row r="1152" spans="1:11" x14ac:dyDescent="0.2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</row>
    <row r="1153" spans="1:11" x14ac:dyDescent="0.2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</row>
    <row r="1154" spans="1:11" x14ac:dyDescent="0.2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</row>
    <row r="1155" spans="1:11" x14ac:dyDescent="0.2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</row>
    <row r="1156" spans="1:11" x14ac:dyDescent="0.2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</row>
    <row r="1157" spans="1:11" x14ac:dyDescent="0.2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</row>
    <row r="1158" spans="1:11" x14ac:dyDescent="0.2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</row>
    <row r="1159" spans="1:11" x14ac:dyDescent="0.2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</row>
    <row r="1160" spans="1:11" x14ac:dyDescent="0.2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</row>
    <row r="1161" spans="1:11" x14ac:dyDescent="0.2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</row>
    <row r="1162" spans="1:11" x14ac:dyDescent="0.2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</row>
    <row r="1163" spans="1:11" x14ac:dyDescent="0.2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</row>
    <row r="1164" spans="1:11" x14ac:dyDescent="0.2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</row>
    <row r="1165" spans="1:11" x14ac:dyDescent="0.2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</row>
    <row r="1166" spans="1:11" x14ac:dyDescent="0.2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</row>
    <row r="1167" spans="1:11" x14ac:dyDescent="0.2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</row>
    <row r="1168" spans="1:11" x14ac:dyDescent="0.2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</row>
    <row r="1169" spans="1:11" x14ac:dyDescent="0.2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</row>
    <row r="1170" spans="1:11" x14ac:dyDescent="0.2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</row>
    <row r="1171" spans="1:11" x14ac:dyDescent="0.2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</row>
    <row r="1172" spans="1:11" x14ac:dyDescent="0.2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</row>
    <row r="1173" spans="1:11" x14ac:dyDescent="0.2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</row>
    <row r="1174" spans="1:11" x14ac:dyDescent="0.2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</row>
    <row r="1175" spans="1:11" x14ac:dyDescent="0.2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</row>
    <row r="1176" spans="1:11" x14ac:dyDescent="0.2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</row>
    <row r="1177" spans="1:11" x14ac:dyDescent="0.2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</row>
    <row r="1178" spans="1:11" x14ac:dyDescent="0.2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</row>
    <row r="1179" spans="1:11" x14ac:dyDescent="0.2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</row>
    <row r="1180" spans="1:11" x14ac:dyDescent="0.2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</row>
    <row r="1181" spans="1:11" x14ac:dyDescent="0.2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</row>
    <row r="1182" spans="1:11" x14ac:dyDescent="0.2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</row>
    <row r="1183" spans="1:11" x14ac:dyDescent="0.2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</row>
    <row r="1184" spans="1:11" x14ac:dyDescent="0.2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</row>
    <row r="1185" spans="1:11" x14ac:dyDescent="0.2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</row>
    <row r="1186" spans="1:11" x14ac:dyDescent="0.2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</row>
    <row r="1187" spans="1:11" x14ac:dyDescent="0.2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</row>
    <row r="1188" spans="1:11" x14ac:dyDescent="0.2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</row>
    <row r="1189" spans="1:11" x14ac:dyDescent="0.2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</row>
    <row r="1190" spans="1:11" x14ac:dyDescent="0.2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</row>
    <row r="1191" spans="1:11" x14ac:dyDescent="0.2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</row>
    <row r="1192" spans="1:11" x14ac:dyDescent="0.2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</row>
    <row r="1193" spans="1:11" x14ac:dyDescent="0.2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</row>
    <row r="1194" spans="1:11" x14ac:dyDescent="0.2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</row>
    <row r="1195" spans="1:11" x14ac:dyDescent="0.2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</row>
    <row r="1196" spans="1:11" x14ac:dyDescent="0.2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</row>
    <row r="1197" spans="1:11" x14ac:dyDescent="0.2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</row>
    <row r="1198" spans="1:11" x14ac:dyDescent="0.2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</row>
    <row r="1199" spans="1:11" x14ac:dyDescent="0.2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</row>
    <row r="1200" spans="1:11" x14ac:dyDescent="0.2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</row>
    <row r="1201" spans="1:11" x14ac:dyDescent="0.2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</row>
    <row r="1202" spans="1:11" x14ac:dyDescent="0.2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</row>
    <row r="1203" spans="1:11" x14ac:dyDescent="0.2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</row>
    <row r="1204" spans="1:11" x14ac:dyDescent="0.2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</row>
    <row r="1205" spans="1:11" x14ac:dyDescent="0.2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</row>
    <row r="1206" spans="1:11" x14ac:dyDescent="0.2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</row>
    <row r="1207" spans="1:11" x14ac:dyDescent="0.2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</row>
    <row r="1208" spans="1:11" x14ac:dyDescent="0.2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</row>
    <row r="1209" spans="1:11" x14ac:dyDescent="0.2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</row>
    <row r="1210" spans="1:11" x14ac:dyDescent="0.2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</row>
    <row r="1211" spans="1:11" x14ac:dyDescent="0.2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</row>
    <row r="1212" spans="1:11" x14ac:dyDescent="0.2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</row>
    <row r="1213" spans="1:11" x14ac:dyDescent="0.2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</row>
    <row r="1214" spans="1:11" x14ac:dyDescent="0.2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</row>
    <row r="1215" spans="1:11" x14ac:dyDescent="0.2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</row>
    <row r="1216" spans="1:11" x14ac:dyDescent="0.2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</row>
    <row r="1217" spans="1:11" x14ac:dyDescent="0.2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</row>
    <row r="1218" spans="1:11" x14ac:dyDescent="0.2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</row>
    <row r="1219" spans="1:11" x14ac:dyDescent="0.2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</row>
    <row r="1220" spans="1:11" x14ac:dyDescent="0.2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</row>
    <row r="1221" spans="1:11" x14ac:dyDescent="0.2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</row>
    <row r="1222" spans="1:11" x14ac:dyDescent="0.2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</row>
    <row r="1223" spans="1:11" x14ac:dyDescent="0.2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</row>
    <row r="1224" spans="1:11" x14ac:dyDescent="0.2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</row>
    <row r="1225" spans="1:11" x14ac:dyDescent="0.2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</row>
    <row r="1226" spans="1:11" x14ac:dyDescent="0.2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</row>
    <row r="1227" spans="1:11" x14ac:dyDescent="0.2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</row>
    <row r="1228" spans="1:11" x14ac:dyDescent="0.2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</row>
    <row r="1229" spans="1:11" x14ac:dyDescent="0.2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</row>
    <row r="1230" spans="1:11" x14ac:dyDescent="0.2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</row>
    <row r="1231" spans="1:11" x14ac:dyDescent="0.2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</row>
    <row r="1232" spans="1:11" x14ac:dyDescent="0.2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</row>
    <row r="1233" spans="1:11" x14ac:dyDescent="0.2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</row>
    <row r="1234" spans="1:11" x14ac:dyDescent="0.2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</row>
    <row r="1235" spans="1:11" x14ac:dyDescent="0.2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</row>
    <row r="1236" spans="1:11" x14ac:dyDescent="0.2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</row>
    <row r="1237" spans="1:11" x14ac:dyDescent="0.2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</row>
    <row r="1238" spans="1:11" x14ac:dyDescent="0.2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</row>
    <row r="1239" spans="1:11" x14ac:dyDescent="0.2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</row>
    <row r="1240" spans="1:11" x14ac:dyDescent="0.2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</row>
    <row r="1241" spans="1:11" x14ac:dyDescent="0.2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</row>
    <row r="1242" spans="1:11" x14ac:dyDescent="0.2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</row>
    <row r="1243" spans="1:11" x14ac:dyDescent="0.2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</row>
    <row r="1244" spans="1:11" x14ac:dyDescent="0.2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</row>
    <row r="1245" spans="1:11" x14ac:dyDescent="0.2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</row>
    <row r="1246" spans="1:11" x14ac:dyDescent="0.2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</row>
    <row r="1247" spans="1:11" x14ac:dyDescent="0.2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</row>
    <row r="1248" spans="1:11" x14ac:dyDescent="0.2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</row>
    <row r="1249" spans="1:11" x14ac:dyDescent="0.2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</row>
    <row r="1250" spans="1:11" x14ac:dyDescent="0.2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</row>
    <row r="1251" spans="1:11" x14ac:dyDescent="0.2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</row>
    <row r="1252" spans="1:11" x14ac:dyDescent="0.2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</row>
    <row r="1253" spans="1:11" x14ac:dyDescent="0.2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</row>
    <row r="1254" spans="1:11" x14ac:dyDescent="0.2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</row>
    <row r="1255" spans="1:11" x14ac:dyDescent="0.2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</row>
    <row r="1256" spans="1:11" x14ac:dyDescent="0.2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</row>
    <row r="1257" spans="1:11" x14ac:dyDescent="0.2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</row>
    <row r="1258" spans="1:11" x14ac:dyDescent="0.2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</row>
    <row r="1259" spans="1:11" x14ac:dyDescent="0.2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</row>
    <row r="1260" spans="1:11" x14ac:dyDescent="0.2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</row>
    <row r="1261" spans="1:11" x14ac:dyDescent="0.2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</row>
    <row r="1262" spans="1:11" x14ac:dyDescent="0.2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</row>
    <row r="1263" spans="1:11" x14ac:dyDescent="0.2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</row>
    <row r="1264" spans="1:11" x14ac:dyDescent="0.2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</row>
    <row r="1265" spans="1:11" x14ac:dyDescent="0.2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</row>
    <row r="1266" spans="1:11" x14ac:dyDescent="0.2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</row>
    <row r="1267" spans="1:11" x14ac:dyDescent="0.2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</row>
    <row r="1268" spans="1:11" x14ac:dyDescent="0.2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</row>
    <row r="1269" spans="1:11" x14ac:dyDescent="0.2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</row>
    <row r="1270" spans="1:11" x14ac:dyDescent="0.2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</row>
    <row r="1271" spans="1:11" x14ac:dyDescent="0.2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</row>
    <row r="1272" spans="1:11" x14ac:dyDescent="0.2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</row>
    <row r="1273" spans="1:11" x14ac:dyDescent="0.2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</row>
    <row r="1274" spans="1:11" x14ac:dyDescent="0.2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</row>
    <row r="1275" spans="1:11" x14ac:dyDescent="0.2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</row>
    <row r="1276" spans="1:11" x14ac:dyDescent="0.2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</row>
    <row r="1277" spans="1:11" x14ac:dyDescent="0.2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</row>
    <row r="1278" spans="1:11" x14ac:dyDescent="0.2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</row>
    <row r="1279" spans="1:11" x14ac:dyDescent="0.2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</row>
    <row r="1280" spans="1:11" x14ac:dyDescent="0.2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</row>
    <row r="1281" spans="1:11" x14ac:dyDescent="0.2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</row>
    <row r="1282" spans="1:11" x14ac:dyDescent="0.2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</row>
    <row r="1283" spans="1:11" x14ac:dyDescent="0.2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</row>
    <row r="1284" spans="1:11" x14ac:dyDescent="0.2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</row>
    <row r="1285" spans="1:11" x14ac:dyDescent="0.2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</row>
    <row r="1286" spans="1:11" x14ac:dyDescent="0.2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</row>
    <row r="1287" spans="1:11" x14ac:dyDescent="0.2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</row>
    <row r="1288" spans="1:11" x14ac:dyDescent="0.2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</row>
    <row r="1289" spans="1:11" x14ac:dyDescent="0.2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</row>
    <row r="1290" spans="1:11" x14ac:dyDescent="0.2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</row>
    <row r="1291" spans="1:11" x14ac:dyDescent="0.2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</row>
    <row r="1292" spans="1:11" x14ac:dyDescent="0.2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</row>
    <row r="1293" spans="1:11" x14ac:dyDescent="0.2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</row>
    <row r="1294" spans="1:11" x14ac:dyDescent="0.2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</row>
    <row r="1295" spans="1:11" x14ac:dyDescent="0.2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</row>
    <row r="1296" spans="1:11" x14ac:dyDescent="0.2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</row>
    <row r="1297" spans="1:11" x14ac:dyDescent="0.2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</row>
    <row r="1298" spans="1:11" x14ac:dyDescent="0.2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</row>
    <row r="1299" spans="1:11" x14ac:dyDescent="0.2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</row>
    <row r="1300" spans="1:11" x14ac:dyDescent="0.2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</row>
    <row r="1301" spans="1:11" x14ac:dyDescent="0.2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</row>
    <row r="1302" spans="1:11" x14ac:dyDescent="0.2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</row>
    <row r="1303" spans="1:11" x14ac:dyDescent="0.2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</row>
    <row r="1304" spans="1:11" x14ac:dyDescent="0.2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</row>
    <row r="1305" spans="1:11" x14ac:dyDescent="0.2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</row>
    <row r="1306" spans="1:11" x14ac:dyDescent="0.2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</row>
    <row r="1307" spans="1:11" x14ac:dyDescent="0.2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</row>
    <row r="1308" spans="1:11" x14ac:dyDescent="0.2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</row>
    <row r="1309" spans="1:11" x14ac:dyDescent="0.2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</row>
    <row r="1310" spans="1:11" x14ac:dyDescent="0.2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</row>
    <row r="1311" spans="1:11" x14ac:dyDescent="0.2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</row>
    <row r="1312" spans="1:11" x14ac:dyDescent="0.2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</row>
    <row r="1313" spans="1:11" x14ac:dyDescent="0.2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</row>
    <row r="1314" spans="1:11" x14ac:dyDescent="0.2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</row>
    <row r="1315" spans="1:11" x14ac:dyDescent="0.2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</row>
    <row r="1316" spans="1:11" x14ac:dyDescent="0.2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</row>
    <row r="1317" spans="1:11" x14ac:dyDescent="0.2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</row>
    <row r="1318" spans="1:11" x14ac:dyDescent="0.2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</row>
    <row r="1319" spans="1:11" x14ac:dyDescent="0.2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</row>
    <row r="1320" spans="1:11" x14ac:dyDescent="0.2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</row>
    <row r="1321" spans="1:11" x14ac:dyDescent="0.2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</row>
    <row r="1322" spans="1:11" x14ac:dyDescent="0.2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</row>
    <row r="1323" spans="1:11" x14ac:dyDescent="0.2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</row>
    <row r="1324" spans="1:11" x14ac:dyDescent="0.2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</row>
    <row r="1325" spans="1:11" x14ac:dyDescent="0.2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</row>
    <row r="1326" spans="1:11" x14ac:dyDescent="0.2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</row>
    <row r="1327" spans="1:11" x14ac:dyDescent="0.2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</row>
    <row r="1328" spans="1:11" x14ac:dyDescent="0.2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</row>
    <row r="1329" spans="1:11" x14ac:dyDescent="0.2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</row>
    <row r="1330" spans="1:11" x14ac:dyDescent="0.2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</row>
    <row r="1331" spans="1:11" x14ac:dyDescent="0.25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</row>
    <row r="1332" spans="1:11" x14ac:dyDescent="0.25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</row>
    <row r="1333" spans="1:11" x14ac:dyDescent="0.25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</row>
    <row r="1334" spans="1:11" x14ac:dyDescent="0.25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</row>
    <row r="1335" spans="1:11" x14ac:dyDescent="0.25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</row>
    <row r="1336" spans="1:11" x14ac:dyDescent="0.25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</row>
    <row r="1337" spans="1:11" x14ac:dyDescent="0.25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</row>
    <row r="1338" spans="1:11" x14ac:dyDescent="0.25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</row>
    <row r="1339" spans="1:11" x14ac:dyDescent="0.25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</row>
    <row r="1340" spans="1:11" x14ac:dyDescent="0.25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</row>
    <row r="1341" spans="1:11" x14ac:dyDescent="0.25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</row>
    <row r="1342" spans="1:11" x14ac:dyDescent="0.25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</row>
    <row r="1343" spans="1:11" x14ac:dyDescent="0.25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</row>
    <row r="1344" spans="1:11" x14ac:dyDescent="0.25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</row>
    <row r="1345" spans="1:11" x14ac:dyDescent="0.25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</row>
    <row r="1346" spans="1:11" x14ac:dyDescent="0.25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</row>
    <row r="1347" spans="1:11" x14ac:dyDescent="0.25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</row>
    <row r="1348" spans="1:11" x14ac:dyDescent="0.25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</row>
    <row r="1349" spans="1:11" x14ac:dyDescent="0.25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</row>
    <row r="1350" spans="1:11" x14ac:dyDescent="0.25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</row>
    <row r="1351" spans="1:11" x14ac:dyDescent="0.2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</row>
    <row r="1352" spans="1:11" x14ac:dyDescent="0.2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</row>
    <row r="1353" spans="1:11" x14ac:dyDescent="0.25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</row>
    <row r="1354" spans="1:11" x14ac:dyDescent="0.25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</row>
    <row r="1355" spans="1:11" x14ac:dyDescent="0.25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</row>
    <row r="1356" spans="1:11" x14ac:dyDescent="0.25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</row>
    <row r="1357" spans="1:11" x14ac:dyDescent="0.25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</row>
    <row r="1358" spans="1:11" x14ac:dyDescent="0.25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</row>
    <row r="1359" spans="1:11" x14ac:dyDescent="0.25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</row>
    <row r="1360" spans="1:11" x14ac:dyDescent="0.25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</row>
    <row r="1361" spans="1:11" x14ac:dyDescent="0.25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</row>
    <row r="1362" spans="1:11" x14ac:dyDescent="0.25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</row>
    <row r="1363" spans="1:11" x14ac:dyDescent="0.25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</row>
    <row r="1364" spans="1:11" x14ac:dyDescent="0.25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</row>
    <row r="1365" spans="1:11" x14ac:dyDescent="0.25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</row>
    <row r="1366" spans="1:11" x14ac:dyDescent="0.25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</row>
    <row r="1367" spans="1:11" x14ac:dyDescent="0.25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</row>
    <row r="1368" spans="1:11" x14ac:dyDescent="0.25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</row>
    <row r="1369" spans="1:11" x14ac:dyDescent="0.25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</row>
    <row r="1370" spans="1:11" x14ac:dyDescent="0.25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</row>
    <row r="1371" spans="1:11" x14ac:dyDescent="0.25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</row>
    <row r="1372" spans="1:11" x14ac:dyDescent="0.25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</row>
    <row r="1373" spans="1:11" x14ac:dyDescent="0.25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</row>
    <row r="1374" spans="1:11" x14ac:dyDescent="0.25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</row>
    <row r="1375" spans="1:11" x14ac:dyDescent="0.25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</row>
    <row r="1376" spans="1:11" x14ac:dyDescent="0.25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</row>
    <row r="1377" spans="1:11" x14ac:dyDescent="0.25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</row>
    <row r="1378" spans="1:11" x14ac:dyDescent="0.25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</row>
    <row r="1379" spans="1:11" x14ac:dyDescent="0.25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</row>
    <row r="1380" spans="1:11" x14ac:dyDescent="0.25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</row>
    <row r="1381" spans="1:11" x14ac:dyDescent="0.25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</row>
    <row r="1382" spans="1:11" x14ac:dyDescent="0.25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</row>
    <row r="1383" spans="1:11" x14ac:dyDescent="0.25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</row>
    <row r="1384" spans="1:11" x14ac:dyDescent="0.25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</row>
    <row r="1385" spans="1:11" x14ac:dyDescent="0.25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</row>
    <row r="1386" spans="1:11" x14ac:dyDescent="0.25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</row>
    <row r="1387" spans="1:11" x14ac:dyDescent="0.25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</row>
    <row r="1388" spans="1:11" x14ac:dyDescent="0.25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</row>
    <row r="1389" spans="1:11" x14ac:dyDescent="0.25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</row>
    <row r="1390" spans="1:11" x14ac:dyDescent="0.25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</row>
    <row r="1391" spans="1:11" x14ac:dyDescent="0.25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</row>
    <row r="1392" spans="1:11" x14ac:dyDescent="0.25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</row>
    <row r="1393" spans="1:11" x14ac:dyDescent="0.25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</row>
    <row r="1394" spans="1:11" x14ac:dyDescent="0.25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</row>
    <row r="1395" spans="1:11" x14ac:dyDescent="0.25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</row>
    <row r="1396" spans="1:11" x14ac:dyDescent="0.25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</row>
    <row r="1397" spans="1:11" x14ac:dyDescent="0.25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</row>
    <row r="1398" spans="1:11" x14ac:dyDescent="0.25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</row>
    <row r="1399" spans="1:11" x14ac:dyDescent="0.25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</row>
    <row r="1400" spans="1:11" x14ac:dyDescent="0.25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</row>
    <row r="1401" spans="1:11" x14ac:dyDescent="0.25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</row>
    <row r="1402" spans="1:11" x14ac:dyDescent="0.25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</row>
    <row r="1403" spans="1:11" x14ac:dyDescent="0.25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</row>
    <row r="1404" spans="1:11" x14ac:dyDescent="0.25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</row>
    <row r="1405" spans="1:11" x14ac:dyDescent="0.25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</row>
    <row r="1406" spans="1:11" x14ac:dyDescent="0.25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</row>
    <row r="1407" spans="1:11" x14ac:dyDescent="0.25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</row>
    <row r="1408" spans="1:11" x14ac:dyDescent="0.25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</row>
    <row r="1409" spans="1:11" x14ac:dyDescent="0.25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</row>
    <row r="1410" spans="1:11" x14ac:dyDescent="0.25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</row>
    <row r="1411" spans="1:11" x14ac:dyDescent="0.25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</row>
    <row r="1412" spans="1:11" x14ac:dyDescent="0.25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</row>
    <row r="1413" spans="1:11" x14ac:dyDescent="0.25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</row>
    <row r="1414" spans="1:11" x14ac:dyDescent="0.25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</row>
    <row r="1415" spans="1:11" x14ac:dyDescent="0.25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</row>
    <row r="1416" spans="1:11" x14ac:dyDescent="0.25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</row>
    <row r="1417" spans="1:11" x14ac:dyDescent="0.25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</row>
    <row r="1418" spans="1:11" x14ac:dyDescent="0.25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</row>
    <row r="1419" spans="1:11" x14ac:dyDescent="0.25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</row>
    <row r="1420" spans="1:11" x14ac:dyDescent="0.25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</row>
    <row r="1421" spans="1:11" x14ac:dyDescent="0.25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</row>
    <row r="1422" spans="1:11" x14ac:dyDescent="0.25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</row>
    <row r="1423" spans="1:11" x14ac:dyDescent="0.25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</row>
    <row r="1424" spans="1:11" x14ac:dyDescent="0.25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</row>
    <row r="1425" spans="1:11" x14ac:dyDescent="0.25">
      <c r="A1425" s="4"/>
      <c r="B1425" s="4"/>
      <c r="C1425" s="4"/>
      <c r="D1425" s="4"/>
      <c r="E1425" s="4"/>
      <c r="F1425" s="4"/>
      <c r="G1425" s="4"/>
      <c r="H1425" s="4"/>
      <c r="I1425" s="4"/>
      <c r="J1425" s="4"/>
      <c r="K1425" s="4"/>
    </row>
    <row r="1426" spans="1:11" x14ac:dyDescent="0.25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</row>
    <row r="1427" spans="1:11" x14ac:dyDescent="0.25">
      <c r="A1427" s="4"/>
      <c r="B1427" s="4"/>
      <c r="C1427" s="4"/>
      <c r="D1427" s="4"/>
      <c r="E1427" s="4"/>
      <c r="F1427" s="4"/>
      <c r="G1427" s="4"/>
      <c r="H1427" s="4"/>
      <c r="I1427" s="4"/>
      <c r="J1427" s="4"/>
      <c r="K1427" s="4"/>
    </row>
    <row r="1428" spans="1:11" x14ac:dyDescent="0.25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</row>
    <row r="1429" spans="1:11" x14ac:dyDescent="0.25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4"/>
    </row>
    <row r="1430" spans="1:11" x14ac:dyDescent="0.25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</row>
    <row r="1431" spans="1:11" x14ac:dyDescent="0.25">
      <c r="A1431" s="4"/>
      <c r="B1431" s="4"/>
      <c r="C1431" s="4"/>
      <c r="D1431" s="4"/>
      <c r="E1431" s="4"/>
      <c r="F1431" s="4"/>
      <c r="G1431" s="4"/>
      <c r="H1431" s="4"/>
      <c r="I1431" s="4"/>
      <c r="J1431" s="4"/>
      <c r="K1431" s="4"/>
    </row>
    <row r="1432" spans="1:11" x14ac:dyDescent="0.25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</row>
    <row r="1433" spans="1:11" x14ac:dyDescent="0.25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</row>
    <row r="1434" spans="1:11" x14ac:dyDescent="0.25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</row>
    <row r="1435" spans="1:11" x14ac:dyDescent="0.25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</row>
    <row r="1436" spans="1:11" x14ac:dyDescent="0.25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</row>
    <row r="1437" spans="1:11" x14ac:dyDescent="0.25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</row>
    <row r="1438" spans="1:11" x14ac:dyDescent="0.25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</row>
    <row r="1439" spans="1:11" x14ac:dyDescent="0.25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</row>
    <row r="1440" spans="1:11" x14ac:dyDescent="0.25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</row>
    <row r="1441" spans="1:11" x14ac:dyDescent="0.25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</row>
    <row r="1442" spans="1:11" x14ac:dyDescent="0.25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</row>
    <row r="1443" spans="1:11" x14ac:dyDescent="0.25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</row>
    <row r="1444" spans="1:11" x14ac:dyDescent="0.25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</row>
    <row r="1445" spans="1:11" x14ac:dyDescent="0.25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</row>
    <row r="1446" spans="1:11" x14ac:dyDescent="0.25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</row>
    <row r="1447" spans="1:11" x14ac:dyDescent="0.25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</row>
    <row r="1448" spans="1:11" x14ac:dyDescent="0.25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</row>
    <row r="1449" spans="1:11" x14ac:dyDescent="0.25">
      <c r="A1449" s="4"/>
      <c r="B1449" s="4"/>
      <c r="C1449" s="4"/>
      <c r="D1449" s="4"/>
      <c r="E1449" s="4"/>
      <c r="F1449" s="4"/>
      <c r="G1449" s="4"/>
      <c r="H1449" s="4"/>
      <c r="I1449" s="4"/>
      <c r="J1449" s="4"/>
      <c r="K1449" s="4"/>
    </row>
    <row r="1450" spans="1:11" x14ac:dyDescent="0.25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</row>
    <row r="1451" spans="1:11" x14ac:dyDescent="0.25">
      <c r="A1451" s="4"/>
      <c r="B1451" s="4"/>
      <c r="C1451" s="4"/>
      <c r="D1451" s="4"/>
      <c r="E1451" s="4"/>
      <c r="F1451" s="4"/>
      <c r="G1451" s="4"/>
      <c r="H1451" s="4"/>
      <c r="I1451" s="4"/>
      <c r="J1451" s="4"/>
      <c r="K1451" s="4"/>
    </row>
    <row r="1452" spans="1:11" x14ac:dyDescent="0.25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</row>
    <row r="1453" spans="1:11" x14ac:dyDescent="0.25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</row>
    <row r="1454" spans="1:11" x14ac:dyDescent="0.25">
      <c r="A1454" s="4"/>
      <c r="B1454" s="4"/>
      <c r="C1454" s="4"/>
      <c r="D1454" s="4"/>
      <c r="E1454" s="4"/>
      <c r="F1454" s="4"/>
      <c r="G1454" s="4"/>
      <c r="H1454" s="4"/>
      <c r="I1454" s="4"/>
      <c r="J1454" s="4"/>
      <c r="K1454" s="4"/>
    </row>
    <row r="1455" spans="1:11" x14ac:dyDescent="0.25">
      <c r="A1455" s="4"/>
      <c r="B1455" s="4"/>
      <c r="C1455" s="4"/>
      <c r="D1455" s="4"/>
      <c r="E1455" s="4"/>
      <c r="F1455" s="4"/>
      <c r="G1455" s="4"/>
      <c r="H1455" s="4"/>
      <c r="I1455" s="4"/>
      <c r="J1455" s="4"/>
      <c r="K1455" s="4"/>
    </row>
    <row r="1456" spans="1:11" x14ac:dyDescent="0.25">
      <c r="A1456" s="4"/>
      <c r="B1456" s="4"/>
      <c r="C1456" s="4"/>
      <c r="D1456" s="4"/>
      <c r="E1456" s="4"/>
      <c r="F1456" s="4"/>
      <c r="G1456" s="4"/>
      <c r="H1456" s="4"/>
      <c r="I1456" s="4"/>
      <c r="J1456" s="4"/>
      <c r="K1456" s="4"/>
    </row>
    <row r="1457" spans="1:11" x14ac:dyDescent="0.25">
      <c r="A1457" s="4"/>
      <c r="B1457" s="4"/>
      <c r="C1457" s="4"/>
      <c r="D1457" s="4"/>
      <c r="E1457" s="4"/>
      <c r="F1457" s="4"/>
      <c r="G1457" s="4"/>
      <c r="H1457" s="4"/>
      <c r="I1457" s="4"/>
      <c r="J1457" s="4"/>
      <c r="K1457" s="4"/>
    </row>
    <row r="1458" spans="1:11" x14ac:dyDescent="0.25">
      <c r="A1458" s="4"/>
      <c r="B1458" s="4"/>
      <c r="C1458" s="4"/>
      <c r="D1458" s="4"/>
      <c r="E1458" s="4"/>
      <c r="F1458" s="4"/>
      <c r="G1458" s="4"/>
      <c r="H1458" s="4"/>
      <c r="I1458" s="4"/>
      <c r="J1458" s="4"/>
      <c r="K1458" s="4"/>
    </row>
    <row r="1459" spans="1:11" x14ac:dyDescent="0.25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4"/>
    </row>
    <row r="1460" spans="1:11" x14ac:dyDescent="0.25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</row>
    <row r="1461" spans="1:11" x14ac:dyDescent="0.25">
      <c r="A1461" s="4"/>
      <c r="B1461" s="4"/>
      <c r="C1461" s="4"/>
      <c r="D1461" s="4"/>
      <c r="E1461" s="4"/>
      <c r="F1461" s="4"/>
      <c r="G1461" s="4"/>
      <c r="H1461" s="4"/>
      <c r="I1461" s="4"/>
      <c r="J1461" s="4"/>
      <c r="K1461" s="4"/>
    </row>
    <row r="1462" spans="1:11" x14ac:dyDescent="0.25">
      <c r="A1462" s="4"/>
      <c r="B1462" s="4"/>
      <c r="C1462" s="4"/>
      <c r="D1462" s="4"/>
      <c r="E1462" s="4"/>
      <c r="F1462" s="4"/>
      <c r="G1462" s="4"/>
      <c r="H1462" s="4"/>
      <c r="I1462" s="4"/>
      <c r="J1462" s="4"/>
      <c r="K1462" s="4"/>
    </row>
    <row r="1463" spans="1:11" x14ac:dyDescent="0.25">
      <c r="A1463" s="4"/>
      <c r="B1463" s="4"/>
      <c r="C1463" s="4"/>
      <c r="D1463" s="4"/>
      <c r="E1463" s="4"/>
      <c r="F1463" s="4"/>
      <c r="G1463" s="4"/>
      <c r="H1463" s="4"/>
      <c r="I1463" s="4"/>
      <c r="J1463" s="4"/>
      <c r="K1463" s="4"/>
    </row>
    <row r="1464" spans="1:11" x14ac:dyDescent="0.25">
      <c r="A1464" s="4"/>
      <c r="B1464" s="4"/>
      <c r="C1464" s="4"/>
      <c r="D1464" s="4"/>
      <c r="E1464" s="4"/>
      <c r="F1464" s="4"/>
      <c r="G1464" s="4"/>
      <c r="H1464" s="4"/>
      <c r="I1464" s="4"/>
      <c r="J1464" s="4"/>
      <c r="K1464" s="4"/>
    </row>
    <row r="1465" spans="1:11" x14ac:dyDescent="0.25">
      <c r="A1465" s="4"/>
      <c r="B1465" s="4"/>
      <c r="C1465" s="4"/>
      <c r="D1465" s="4"/>
      <c r="E1465" s="4"/>
      <c r="F1465" s="4"/>
      <c r="G1465" s="4"/>
      <c r="H1465" s="4"/>
      <c r="I1465" s="4"/>
      <c r="J1465" s="4"/>
      <c r="K1465" s="4"/>
    </row>
    <row r="1466" spans="1:11" x14ac:dyDescent="0.25">
      <c r="A1466" s="4"/>
      <c r="B1466" s="4"/>
      <c r="C1466" s="4"/>
      <c r="D1466" s="4"/>
      <c r="E1466" s="4"/>
      <c r="F1466" s="4"/>
      <c r="G1466" s="4"/>
      <c r="H1466" s="4"/>
      <c r="I1466" s="4"/>
      <c r="J1466" s="4"/>
      <c r="K1466" s="4"/>
    </row>
    <row r="1467" spans="1:11" x14ac:dyDescent="0.25">
      <c r="A1467" s="4"/>
      <c r="B1467" s="4"/>
      <c r="C1467" s="4"/>
      <c r="D1467" s="4"/>
      <c r="E1467" s="4"/>
      <c r="F1467" s="4"/>
      <c r="G1467" s="4"/>
      <c r="H1467" s="4"/>
      <c r="I1467" s="4"/>
      <c r="J1467" s="4"/>
      <c r="K1467" s="4"/>
    </row>
    <row r="1468" spans="1:11" x14ac:dyDescent="0.25">
      <c r="A1468" s="4"/>
      <c r="B1468" s="4"/>
      <c r="C1468" s="4"/>
      <c r="D1468" s="4"/>
      <c r="E1468" s="4"/>
      <c r="F1468" s="4"/>
      <c r="G1468" s="4"/>
      <c r="H1468" s="4"/>
      <c r="I1468" s="4"/>
      <c r="J1468" s="4"/>
      <c r="K1468" s="4"/>
    </row>
    <row r="1469" spans="1:11" x14ac:dyDescent="0.25">
      <c r="A1469" s="4"/>
      <c r="B1469" s="4"/>
      <c r="C1469" s="4"/>
      <c r="D1469" s="4"/>
      <c r="E1469" s="4"/>
      <c r="F1469" s="4"/>
      <c r="G1469" s="4"/>
      <c r="H1469" s="4"/>
      <c r="I1469" s="4"/>
      <c r="J1469" s="4"/>
      <c r="K1469" s="4"/>
    </row>
    <row r="1470" spans="1:11" x14ac:dyDescent="0.25">
      <c r="A1470" s="4"/>
      <c r="B1470" s="4"/>
      <c r="C1470" s="4"/>
      <c r="D1470" s="4"/>
      <c r="E1470" s="4"/>
      <c r="F1470" s="4"/>
      <c r="G1470" s="4"/>
      <c r="H1470" s="4"/>
      <c r="I1470" s="4"/>
      <c r="J1470" s="4"/>
      <c r="K1470" s="4"/>
    </row>
    <row r="1471" spans="1:11" x14ac:dyDescent="0.25">
      <c r="A1471" s="4"/>
      <c r="B1471" s="4"/>
      <c r="C1471" s="4"/>
      <c r="D1471" s="4"/>
      <c r="E1471" s="4"/>
      <c r="F1471" s="4"/>
      <c r="G1471" s="4"/>
      <c r="H1471" s="4"/>
      <c r="I1471" s="4"/>
      <c r="J1471" s="4"/>
      <c r="K1471" s="4"/>
    </row>
    <row r="1472" spans="1:11" x14ac:dyDescent="0.25">
      <c r="A1472" s="4"/>
      <c r="B1472" s="4"/>
      <c r="C1472" s="4"/>
      <c r="D1472" s="4"/>
      <c r="E1472" s="4"/>
      <c r="F1472" s="4"/>
      <c r="G1472" s="4"/>
      <c r="H1472" s="4"/>
      <c r="I1472" s="4"/>
      <c r="J1472" s="4"/>
      <c r="K1472" s="4"/>
    </row>
    <row r="1473" spans="1:11" x14ac:dyDescent="0.25">
      <c r="A1473" s="4"/>
      <c r="B1473" s="4"/>
      <c r="C1473" s="4"/>
      <c r="D1473" s="4"/>
      <c r="E1473" s="4"/>
      <c r="F1473" s="4"/>
      <c r="G1473" s="4"/>
      <c r="H1473" s="4"/>
      <c r="I1473" s="4"/>
      <c r="J1473" s="4"/>
      <c r="K1473" s="4"/>
    </row>
    <row r="1474" spans="1:11" x14ac:dyDescent="0.25">
      <c r="A1474" s="4"/>
      <c r="B1474" s="4"/>
      <c r="C1474" s="4"/>
      <c r="D1474" s="4"/>
      <c r="E1474" s="4"/>
      <c r="F1474" s="4"/>
      <c r="G1474" s="4"/>
      <c r="H1474" s="4"/>
      <c r="I1474" s="4"/>
      <c r="J1474" s="4"/>
      <c r="K1474" s="4"/>
    </row>
    <row r="1475" spans="1:11" x14ac:dyDescent="0.25">
      <c r="A1475" s="4"/>
      <c r="B1475" s="4"/>
      <c r="C1475" s="4"/>
      <c r="D1475" s="4"/>
      <c r="E1475" s="4"/>
      <c r="F1475" s="4"/>
      <c r="G1475" s="4"/>
      <c r="H1475" s="4"/>
      <c r="I1475" s="4"/>
      <c r="J1475" s="4"/>
      <c r="K1475" s="4"/>
    </row>
    <row r="1476" spans="1:11" x14ac:dyDescent="0.25">
      <c r="A1476" s="4"/>
      <c r="B1476" s="4"/>
      <c r="C1476" s="4"/>
      <c r="D1476" s="4"/>
      <c r="E1476" s="4"/>
      <c r="F1476" s="4"/>
      <c r="G1476" s="4"/>
      <c r="H1476" s="4"/>
      <c r="I1476" s="4"/>
      <c r="J1476" s="4"/>
      <c r="K1476" s="4"/>
    </row>
    <row r="1477" spans="1:11" x14ac:dyDescent="0.25">
      <c r="A1477" s="4"/>
      <c r="B1477" s="4"/>
      <c r="C1477" s="4"/>
      <c r="D1477" s="4"/>
      <c r="E1477" s="4"/>
      <c r="F1477" s="4"/>
      <c r="G1477" s="4"/>
      <c r="H1477" s="4"/>
      <c r="I1477" s="4"/>
      <c r="J1477" s="4"/>
      <c r="K1477" s="4"/>
    </row>
    <row r="1478" spans="1:11" x14ac:dyDescent="0.25">
      <c r="A1478" s="4"/>
      <c r="B1478" s="4"/>
      <c r="C1478" s="4"/>
      <c r="D1478" s="4"/>
      <c r="E1478" s="4"/>
      <c r="F1478" s="4"/>
      <c r="G1478" s="4"/>
      <c r="H1478" s="4"/>
      <c r="I1478" s="4"/>
      <c r="J1478" s="4"/>
      <c r="K1478" s="4"/>
    </row>
    <row r="1479" spans="1:11" x14ac:dyDescent="0.25">
      <c r="A1479" s="4"/>
      <c r="B1479" s="4"/>
      <c r="C1479" s="4"/>
      <c r="D1479" s="4"/>
      <c r="E1479" s="4"/>
      <c r="F1479" s="4"/>
      <c r="G1479" s="4"/>
      <c r="H1479" s="4"/>
      <c r="I1479" s="4"/>
      <c r="J1479" s="4"/>
      <c r="K1479" s="4"/>
    </row>
    <row r="1480" spans="1:11" x14ac:dyDescent="0.25">
      <c r="A1480" s="4"/>
      <c r="B1480" s="4"/>
      <c r="C1480" s="4"/>
      <c r="D1480" s="4"/>
      <c r="E1480" s="4"/>
      <c r="F1480" s="4"/>
      <c r="G1480" s="4"/>
      <c r="H1480" s="4"/>
      <c r="I1480" s="4"/>
      <c r="J1480" s="4"/>
      <c r="K1480" s="4"/>
    </row>
    <row r="1481" spans="1:11" x14ac:dyDescent="0.25">
      <c r="A1481" s="4"/>
      <c r="B1481" s="4"/>
      <c r="C1481" s="4"/>
      <c r="D1481" s="4"/>
      <c r="E1481" s="4"/>
      <c r="F1481" s="4"/>
      <c r="G1481" s="4"/>
      <c r="H1481" s="4"/>
      <c r="I1481" s="4"/>
      <c r="J1481" s="4"/>
      <c r="K1481" s="4"/>
    </row>
    <row r="1482" spans="1:11" x14ac:dyDescent="0.25">
      <c r="A1482" s="4"/>
      <c r="B1482" s="4"/>
      <c r="C1482" s="4"/>
      <c r="D1482" s="4"/>
      <c r="E1482" s="4"/>
      <c r="F1482" s="4"/>
      <c r="G1482" s="4"/>
      <c r="H1482" s="4"/>
      <c r="I1482" s="4"/>
      <c r="J1482" s="4"/>
      <c r="K1482" s="4"/>
    </row>
    <row r="1483" spans="1:11" x14ac:dyDescent="0.25">
      <c r="A1483" s="4"/>
      <c r="B1483" s="4"/>
      <c r="C1483" s="4"/>
      <c r="D1483" s="4"/>
      <c r="E1483" s="4"/>
      <c r="F1483" s="4"/>
      <c r="G1483" s="4"/>
      <c r="H1483" s="4"/>
      <c r="I1483" s="4"/>
      <c r="J1483" s="4"/>
      <c r="K1483" s="4"/>
    </row>
    <row r="1484" spans="1:11" x14ac:dyDescent="0.25">
      <c r="A1484" s="4"/>
      <c r="B1484" s="4"/>
      <c r="C1484" s="4"/>
      <c r="D1484" s="4"/>
      <c r="E1484" s="4"/>
      <c r="F1484" s="4"/>
      <c r="G1484" s="4"/>
      <c r="H1484" s="4"/>
      <c r="I1484" s="4"/>
      <c r="J1484" s="4"/>
      <c r="K1484" s="4"/>
    </row>
    <row r="1485" spans="1:11" x14ac:dyDescent="0.25">
      <c r="A1485" s="4"/>
      <c r="B1485" s="4"/>
      <c r="C1485" s="4"/>
      <c r="D1485" s="4"/>
      <c r="E1485" s="4"/>
      <c r="F1485" s="4"/>
      <c r="G1485" s="4"/>
      <c r="H1485" s="4"/>
      <c r="I1485" s="4"/>
      <c r="J1485" s="4"/>
      <c r="K1485" s="4"/>
    </row>
    <row r="1486" spans="1:11" x14ac:dyDescent="0.25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</row>
    <row r="1487" spans="1:11" x14ac:dyDescent="0.25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</row>
    <row r="1488" spans="1:11" x14ac:dyDescent="0.25">
      <c r="A1488" s="4"/>
      <c r="B1488" s="4"/>
      <c r="C1488" s="4"/>
      <c r="D1488" s="4"/>
      <c r="E1488" s="4"/>
      <c r="F1488" s="4"/>
      <c r="G1488" s="4"/>
      <c r="H1488" s="4"/>
      <c r="I1488" s="4"/>
      <c r="J1488" s="4"/>
      <c r="K1488" s="4"/>
    </row>
    <row r="1489" spans="1:11" x14ac:dyDescent="0.25">
      <c r="A1489" s="4"/>
      <c r="B1489" s="4"/>
      <c r="C1489" s="4"/>
      <c r="D1489" s="4"/>
      <c r="E1489" s="4"/>
      <c r="F1489" s="4"/>
      <c r="G1489" s="4"/>
      <c r="H1489" s="4"/>
      <c r="I1489" s="4"/>
      <c r="J1489" s="4"/>
      <c r="K1489" s="4"/>
    </row>
    <row r="1490" spans="1:11" x14ac:dyDescent="0.25">
      <c r="A1490" s="4"/>
      <c r="B1490" s="4"/>
      <c r="C1490" s="4"/>
      <c r="D1490" s="4"/>
      <c r="E1490" s="4"/>
      <c r="F1490" s="4"/>
      <c r="G1490" s="4"/>
      <c r="H1490" s="4"/>
      <c r="I1490" s="4"/>
      <c r="J1490" s="4"/>
      <c r="K1490" s="4"/>
    </row>
    <row r="1491" spans="1:11" x14ac:dyDescent="0.25">
      <c r="A1491" s="4"/>
      <c r="B1491" s="4"/>
      <c r="C1491" s="4"/>
      <c r="D1491" s="4"/>
      <c r="E1491" s="4"/>
      <c r="F1491" s="4"/>
      <c r="G1491" s="4"/>
      <c r="H1491" s="4"/>
      <c r="I1491" s="4"/>
      <c r="J1491" s="4"/>
      <c r="K1491" s="4"/>
    </row>
    <row r="1492" spans="1:11" x14ac:dyDescent="0.25">
      <c r="A1492" s="4"/>
      <c r="B1492" s="4"/>
      <c r="C1492" s="4"/>
      <c r="D1492" s="4"/>
      <c r="E1492" s="4"/>
      <c r="F1492" s="4"/>
      <c r="G1492" s="4"/>
      <c r="H1492" s="4"/>
      <c r="I1492" s="4"/>
      <c r="J1492" s="4"/>
      <c r="K1492" s="4"/>
    </row>
    <row r="1493" spans="1:11" x14ac:dyDescent="0.25">
      <c r="A1493" s="4"/>
      <c r="B1493" s="4"/>
      <c r="C1493" s="4"/>
      <c r="D1493" s="4"/>
      <c r="E1493" s="4"/>
      <c r="F1493" s="4"/>
      <c r="G1493" s="4"/>
      <c r="H1493" s="4"/>
      <c r="I1493" s="4"/>
      <c r="J1493" s="4"/>
      <c r="K1493" s="4"/>
    </row>
    <row r="1494" spans="1:11" x14ac:dyDescent="0.25">
      <c r="A1494" s="4"/>
      <c r="B1494" s="4"/>
      <c r="C1494" s="4"/>
      <c r="D1494" s="4"/>
      <c r="E1494" s="4"/>
      <c r="F1494" s="4"/>
      <c r="G1494" s="4"/>
      <c r="H1494" s="4"/>
      <c r="I1494" s="4"/>
      <c r="J1494" s="4"/>
      <c r="K1494" s="4"/>
    </row>
    <row r="1495" spans="1:11" x14ac:dyDescent="0.25">
      <c r="A1495" s="4"/>
      <c r="B1495" s="4"/>
      <c r="C1495" s="4"/>
      <c r="D1495" s="4"/>
      <c r="E1495" s="4"/>
      <c r="F1495" s="4"/>
      <c r="G1495" s="4"/>
      <c r="H1495" s="4"/>
      <c r="I1495" s="4"/>
      <c r="J1495" s="4"/>
      <c r="K1495" s="4"/>
    </row>
    <row r="1496" spans="1:11" x14ac:dyDescent="0.25">
      <c r="A1496" s="4"/>
      <c r="B1496" s="4"/>
      <c r="C1496" s="4"/>
      <c r="D1496" s="4"/>
      <c r="E1496" s="4"/>
      <c r="F1496" s="4"/>
      <c r="G1496" s="4"/>
      <c r="H1496" s="4"/>
      <c r="I1496" s="4"/>
      <c r="J1496" s="4"/>
      <c r="K1496" s="4"/>
    </row>
    <row r="1497" spans="1:11" x14ac:dyDescent="0.25">
      <c r="A1497" s="4"/>
      <c r="B1497" s="4"/>
      <c r="C1497" s="4"/>
      <c r="D1497" s="4"/>
      <c r="E1497" s="4"/>
      <c r="F1497" s="4"/>
      <c r="G1497" s="4"/>
      <c r="H1497" s="4"/>
      <c r="I1497" s="4"/>
      <c r="J1497" s="4"/>
      <c r="K1497" s="4"/>
    </row>
    <row r="1498" spans="1:11" x14ac:dyDescent="0.25">
      <c r="A1498" s="4"/>
      <c r="B1498" s="4"/>
      <c r="C1498" s="4"/>
      <c r="D1498" s="4"/>
      <c r="E1498" s="4"/>
      <c r="F1498" s="4"/>
      <c r="G1498" s="4"/>
      <c r="H1498" s="4"/>
      <c r="I1498" s="4"/>
      <c r="J1498" s="4"/>
      <c r="K1498" s="4"/>
    </row>
    <row r="1499" spans="1:11" x14ac:dyDescent="0.25">
      <c r="A1499" s="4"/>
      <c r="B1499" s="4"/>
      <c r="C1499" s="4"/>
      <c r="D1499" s="4"/>
      <c r="E1499" s="4"/>
      <c r="F1499" s="4"/>
      <c r="G1499" s="4"/>
      <c r="H1499" s="4"/>
      <c r="I1499" s="4"/>
      <c r="J1499" s="4"/>
      <c r="K1499" s="4"/>
    </row>
    <row r="1500" spans="1:11" x14ac:dyDescent="0.25">
      <c r="A1500" s="4"/>
      <c r="B1500" s="4"/>
      <c r="C1500" s="4"/>
      <c r="D1500" s="4"/>
      <c r="E1500" s="4"/>
      <c r="F1500" s="4"/>
      <c r="G1500" s="4"/>
      <c r="H1500" s="4"/>
      <c r="I1500" s="4"/>
      <c r="J1500" s="4"/>
      <c r="K1500" s="4"/>
    </row>
    <row r="1501" spans="1:11" x14ac:dyDescent="0.25">
      <c r="A1501" s="4"/>
      <c r="B1501" s="4"/>
      <c r="C1501" s="4"/>
      <c r="D1501" s="4"/>
      <c r="E1501" s="4"/>
      <c r="F1501" s="4"/>
      <c r="G1501" s="4"/>
      <c r="H1501" s="4"/>
      <c r="I1501" s="4"/>
      <c r="J1501" s="4"/>
      <c r="K1501" s="4"/>
    </row>
    <row r="1502" spans="1:11" x14ac:dyDescent="0.25">
      <c r="A1502" s="4"/>
      <c r="B1502" s="4"/>
      <c r="C1502" s="4"/>
      <c r="D1502" s="4"/>
      <c r="E1502" s="4"/>
      <c r="F1502" s="4"/>
      <c r="G1502" s="4"/>
      <c r="H1502" s="4"/>
      <c r="I1502" s="4"/>
      <c r="J1502" s="4"/>
      <c r="K1502" s="4"/>
    </row>
    <row r="1503" spans="1:11" x14ac:dyDescent="0.25">
      <c r="A1503" s="4"/>
      <c r="B1503" s="4"/>
      <c r="C1503" s="4"/>
      <c r="D1503" s="4"/>
      <c r="E1503" s="4"/>
      <c r="F1503" s="4"/>
      <c r="G1503" s="4"/>
      <c r="H1503" s="4"/>
      <c r="I1503" s="4"/>
      <c r="J1503" s="4"/>
      <c r="K1503" s="4"/>
    </row>
    <row r="1504" spans="1:11" x14ac:dyDescent="0.25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</row>
    <row r="1505" spans="1:11" x14ac:dyDescent="0.25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</row>
    <row r="1506" spans="1:11" x14ac:dyDescent="0.25">
      <c r="A1506" s="4"/>
      <c r="B1506" s="4"/>
      <c r="C1506" s="4"/>
      <c r="D1506" s="4"/>
      <c r="E1506" s="4"/>
      <c r="F1506" s="4"/>
      <c r="G1506" s="4"/>
      <c r="H1506" s="4"/>
      <c r="I1506" s="4"/>
      <c r="J1506" s="4"/>
      <c r="K1506" s="4"/>
    </row>
    <row r="1507" spans="1:11" x14ac:dyDescent="0.25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</row>
    <row r="1508" spans="1:11" x14ac:dyDescent="0.25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</row>
    <row r="1509" spans="1:11" x14ac:dyDescent="0.25">
      <c r="A1509" s="4"/>
      <c r="B1509" s="4"/>
      <c r="C1509" s="4"/>
      <c r="D1509" s="4"/>
      <c r="E1509" s="4"/>
      <c r="F1509" s="4"/>
      <c r="G1509" s="4"/>
      <c r="H1509" s="4"/>
      <c r="I1509" s="4"/>
      <c r="J1509" s="4"/>
      <c r="K1509" s="4"/>
    </row>
    <row r="1510" spans="1:11" x14ac:dyDescent="0.25">
      <c r="A1510" s="4"/>
      <c r="B1510" s="4"/>
      <c r="C1510" s="4"/>
      <c r="D1510" s="4"/>
      <c r="E1510" s="4"/>
      <c r="F1510" s="4"/>
      <c r="G1510" s="4"/>
      <c r="H1510" s="4"/>
      <c r="I1510" s="4"/>
      <c r="J1510" s="4"/>
      <c r="K1510" s="4"/>
    </row>
    <row r="1511" spans="1:11" x14ac:dyDescent="0.25">
      <c r="A1511" s="4"/>
      <c r="B1511" s="4"/>
      <c r="C1511" s="4"/>
      <c r="D1511" s="4"/>
      <c r="E1511" s="4"/>
      <c r="F1511" s="4"/>
      <c r="G1511" s="4"/>
      <c r="H1511" s="4"/>
      <c r="I1511" s="4"/>
      <c r="J1511" s="4"/>
      <c r="K1511" s="4"/>
    </row>
    <row r="1512" spans="1:11" x14ac:dyDescent="0.25">
      <c r="A1512" s="4"/>
      <c r="B1512" s="4"/>
      <c r="C1512" s="4"/>
      <c r="D1512" s="4"/>
      <c r="E1512" s="4"/>
      <c r="F1512" s="4"/>
      <c r="G1512" s="4"/>
      <c r="H1512" s="4"/>
      <c r="I1512" s="4"/>
      <c r="J1512" s="4"/>
      <c r="K1512" s="4"/>
    </row>
    <row r="1513" spans="1:11" x14ac:dyDescent="0.25">
      <c r="A1513" s="4"/>
      <c r="B1513" s="4"/>
      <c r="C1513" s="4"/>
      <c r="D1513" s="4"/>
      <c r="E1513" s="4"/>
      <c r="F1513" s="4"/>
      <c r="G1513" s="4"/>
      <c r="H1513" s="4"/>
      <c r="I1513" s="4"/>
      <c r="J1513" s="4"/>
      <c r="K1513" s="4"/>
    </row>
    <row r="1514" spans="1:11" x14ac:dyDescent="0.25">
      <c r="A1514" s="4"/>
      <c r="B1514" s="4"/>
      <c r="C1514" s="4"/>
      <c r="D1514" s="4"/>
      <c r="E1514" s="4"/>
      <c r="F1514" s="4"/>
      <c r="G1514" s="4"/>
      <c r="H1514" s="4"/>
      <c r="I1514" s="4"/>
      <c r="J1514" s="4"/>
      <c r="K1514" s="4"/>
    </row>
    <row r="1515" spans="1:11" x14ac:dyDescent="0.25">
      <c r="A1515" s="4"/>
      <c r="B1515" s="4"/>
      <c r="C1515" s="4"/>
      <c r="D1515" s="4"/>
      <c r="E1515" s="4"/>
      <c r="F1515" s="4"/>
      <c r="G1515" s="4"/>
      <c r="H1515" s="4"/>
      <c r="I1515" s="4"/>
      <c r="J1515" s="4"/>
      <c r="K1515" s="4"/>
    </row>
    <row r="1516" spans="1:11" x14ac:dyDescent="0.25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</row>
    <row r="1517" spans="1:11" x14ac:dyDescent="0.25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</row>
    <row r="1518" spans="1:11" x14ac:dyDescent="0.25">
      <c r="A1518" s="4"/>
      <c r="B1518" s="4"/>
      <c r="C1518" s="4"/>
      <c r="D1518" s="4"/>
      <c r="E1518" s="4"/>
      <c r="F1518" s="4"/>
      <c r="G1518" s="4"/>
      <c r="H1518" s="4"/>
      <c r="I1518" s="4"/>
      <c r="J1518" s="4"/>
      <c r="K1518" s="4"/>
    </row>
    <row r="1519" spans="1:11" x14ac:dyDescent="0.25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</row>
    <row r="1520" spans="1:11" x14ac:dyDescent="0.25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</row>
    <row r="1521" spans="1:11" x14ac:dyDescent="0.25">
      <c r="A1521" s="4"/>
      <c r="B1521" s="4"/>
      <c r="C1521" s="4"/>
      <c r="D1521" s="4"/>
      <c r="E1521" s="4"/>
      <c r="F1521" s="4"/>
      <c r="G1521" s="4"/>
      <c r="H1521" s="4"/>
      <c r="I1521" s="4"/>
      <c r="J1521" s="4"/>
      <c r="K1521" s="4"/>
    </row>
    <row r="1522" spans="1:11" x14ac:dyDescent="0.25">
      <c r="A1522" s="4"/>
      <c r="B1522" s="4"/>
      <c r="C1522" s="4"/>
      <c r="D1522" s="4"/>
      <c r="E1522" s="4"/>
      <c r="F1522" s="4"/>
      <c r="G1522" s="4"/>
      <c r="H1522" s="4"/>
      <c r="I1522" s="4"/>
      <c r="J1522" s="4"/>
      <c r="K1522" s="4"/>
    </row>
    <row r="1523" spans="1:11" x14ac:dyDescent="0.25">
      <c r="A1523" s="4"/>
      <c r="B1523" s="4"/>
      <c r="C1523" s="4"/>
      <c r="D1523" s="4"/>
      <c r="E1523" s="4"/>
      <c r="F1523" s="4"/>
      <c r="G1523" s="4"/>
      <c r="H1523" s="4"/>
      <c r="I1523" s="4"/>
      <c r="J1523" s="4"/>
      <c r="K1523" s="4"/>
    </row>
    <row r="1524" spans="1:11" x14ac:dyDescent="0.25">
      <c r="A1524" s="4"/>
      <c r="B1524" s="4"/>
      <c r="C1524" s="4"/>
      <c r="D1524" s="4"/>
      <c r="E1524" s="4"/>
      <c r="F1524" s="4"/>
      <c r="G1524" s="4"/>
      <c r="H1524" s="4"/>
      <c r="I1524" s="4"/>
      <c r="J1524" s="4"/>
      <c r="K1524" s="4"/>
    </row>
    <row r="1525" spans="1:11" x14ac:dyDescent="0.25">
      <c r="A1525" s="4"/>
      <c r="B1525" s="4"/>
      <c r="C1525" s="4"/>
      <c r="D1525" s="4"/>
      <c r="E1525" s="4"/>
      <c r="F1525" s="4"/>
      <c r="G1525" s="4"/>
      <c r="H1525" s="4"/>
      <c r="I1525" s="4"/>
      <c r="J1525" s="4"/>
      <c r="K1525" s="4"/>
    </row>
    <row r="1526" spans="1:11" x14ac:dyDescent="0.25">
      <c r="A1526" s="4"/>
      <c r="B1526" s="4"/>
      <c r="C1526" s="4"/>
      <c r="D1526" s="4"/>
      <c r="E1526" s="4"/>
      <c r="F1526" s="4"/>
      <c r="G1526" s="4"/>
      <c r="H1526" s="4"/>
      <c r="I1526" s="4"/>
      <c r="J1526" s="4"/>
      <c r="K1526" s="4"/>
    </row>
    <row r="1527" spans="1:11" x14ac:dyDescent="0.25">
      <c r="A1527" s="4"/>
      <c r="B1527" s="4"/>
      <c r="C1527" s="4"/>
      <c r="D1527" s="4"/>
      <c r="E1527" s="4"/>
      <c r="F1527" s="4"/>
      <c r="G1527" s="4"/>
      <c r="H1527" s="4"/>
      <c r="I1527" s="4"/>
      <c r="J1527" s="4"/>
      <c r="K1527" s="4"/>
    </row>
    <row r="1528" spans="1:11" x14ac:dyDescent="0.25">
      <c r="A1528" s="4"/>
      <c r="B1528" s="4"/>
      <c r="C1528" s="4"/>
      <c r="D1528" s="4"/>
      <c r="E1528" s="4"/>
      <c r="F1528" s="4"/>
      <c r="G1528" s="4"/>
      <c r="H1528" s="4"/>
      <c r="I1528" s="4"/>
      <c r="J1528" s="4"/>
      <c r="K1528" s="4"/>
    </row>
    <row r="1529" spans="1:11" x14ac:dyDescent="0.25">
      <c r="A1529" s="4"/>
      <c r="B1529" s="4"/>
      <c r="C1529" s="4"/>
      <c r="D1529" s="4"/>
      <c r="E1529" s="4"/>
      <c r="F1529" s="4"/>
      <c r="G1529" s="4"/>
      <c r="H1529" s="4"/>
      <c r="I1529" s="4"/>
      <c r="J1529" s="4"/>
      <c r="K1529" s="4"/>
    </row>
    <row r="1530" spans="1:11" x14ac:dyDescent="0.25">
      <c r="A1530" s="4"/>
      <c r="B1530" s="4"/>
      <c r="C1530" s="4"/>
      <c r="D1530" s="4"/>
      <c r="E1530" s="4"/>
      <c r="F1530" s="4"/>
      <c r="G1530" s="4"/>
      <c r="H1530" s="4"/>
      <c r="I1530" s="4"/>
      <c r="J1530" s="4"/>
      <c r="K1530" s="4"/>
    </row>
    <row r="1531" spans="1:11" x14ac:dyDescent="0.25">
      <c r="A1531" s="4"/>
      <c r="B1531" s="4"/>
      <c r="C1531" s="4"/>
      <c r="D1531" s="4"/>
      <c r="E1531" s="4"/>
      <c r="F1531" s="4"/>
      <c r="G1531" s="4"/>
      <c r="H1531" s="4"/>
      <c r="I1531" s="4"/>
      <c r="J1531" s="4"/>
      <c r="K1531" s="4"/>
    </row>
    <row r="1532" spans="1:11" x14ac:dyDescent="0.25">
      <c r="A1532" s="4"/>
      <c r="B1532" s="4"/>
      <c r="C1532" s="4"/>
      <c r="D1532" s="4"/>
      <c r="E1532" s="4"/>
      <c r="F1532" s="4"/>
      <c r="G1532" s="4"/>
      <c r="H1532" s="4"/>
      <c r="I1532" s="4"/>
      <c r="J1532" s="4"/>
      <c r="K1532" s="4"/>
    </row>
    <row r="1533" spans="1:11" x14ac:dyDescent="0.25">
      <c r="A1533" s="4"/>
      <c r="B1533" s="4"/>
      <c r="C1533" s="4"/>
      <c r="D1533" s="4"/>
      <c r="E1533" s="4"/>
      <c r="F1533" s="4"/>
      <c r="G1533" s="4"/>
      <c r="H1533" s="4"/>
      <c r="I1533" s="4"/>
      <c r="J1533" s="4"/>
      <c r="K1533" s="4"/>
    </row>
    <row r="1534" spans="1:11" x14ac:dyDescent="0.25">
      <c r="A1534" s="4"/>
      <c r="B1534" s="4"/>
      <c r="C1534" s="4"/>
      <c r="D1534" s="4"/>
      <c r="E1534" s="4"/>
      <c r="F1534" s="4"/>
      <c r="G1534" s="4"/>
      <c r="H1534" s="4"/>
      <c r="I1534" s="4"/>
      <c r="J1534" s="4"/>
      <c r="K1534" s="4"/>
    </row>
    <row r="1535" spans="1:11" x14ac:dyDescent="0.25">
      <c r="A1535" s="4"/>
      <c r="B1535" s="4"/>
      <c r="C1535" s="4"/>
      <c r="D1535" s="4"/>
      <c r="E1535" s="4"/>
      <c r="F1535" s="4"/>
      <c r="G1535" s="4"/>
      <c r="H1535" s="4"/>
      <c r="I1535" s="4"/>
      <c r="J1535" s="4"/>
      <c r="K1535" s="4"/>
    </row>
    <row r="1536" spans="1:11" x14ac:dyDescent="0.25">
      <c r="A1536" s="4"/>
      <c r="B1536" s="4"/>
      <c r="C1536" s="4"/>
      <c r="D1536" s="4"/>
      <c r="E1536" s="4"/>
      <c r="F1536" s="4"/>
      <c r="G1536" s="4"/>
      <c r="H1536" s="4"/>
      <c r="I1536" s="4"/>
      <c r="J1536" s="4"/>
      <c r="K1536" s="4"/>
    </row>
    <row r="1537" spans="1:11" x14ac:dyDescent="0.25">
      <c r="A1537" s="4"/>
      <c r="B1537" s="4"/>
      <c r="C1537" s="4"/>
      <c r="D1537" s="4"/>
      <c r="E1537" s="4"/>
      <c r="F1537" s="4"/>
      <c r="G1537" s="4"/>
      <c r="H1537" s="4"/>
      <c r="I1537" s="4"/>
      <c r="J1537" s="4"/>
      <c r="K1537" s="4"/>
    </row>
    <row r="1538" spans="1:11" x14ac:dyDescent="0.25">
      <c r="A1538" s="4"/>
      <c r="B1538" s="4"/>
      <c r="C1538" s="4"/>
      <c r="D1538" s="4"/>
      <c r="E1538" s="4"/>
      <c r="F1538" s="4"/>
      <c r="G1538" s="4"/>
      <c r="H1538" s="4"/>
      <c r="I1538" s="4"/>
      <c r="J1538" s="4"/>
      <c r="K1538" s="4"/>
    </row>
    <row r="1539" spans="1:11" x14ac:dyDescent="0.25">
      <c r="A1539" s="4"/>
      <c r="B1539" s="4"/>
      <c r="C1539" s="4"/>
      <c r="D1539" s="4"/>
      <c r="E1539" s="4"/>
      <c r="F1539" s="4"/>
      <c r="G1539" s="4"/>
      <c r="H1539" s="4"/>
      <c r="I1539" s="4"/>
      <c r="J1539" s="4"/>
      <c r="K1539" s="4"/>
    </row>
    <row r="1540" spans="1:11" x14ac:dyDescent="0.25">
      <c r="A1540" s="4"/>
      <c r="B1540" s="4"/>
      <c r="C1540" s="4"/>
      <c r="D1540" s="4"/>
      <c r="E1540" s="4"/>
      <c r="F1540" s="4"/>
      <c r="G1540" s="4"/>
      <c r="H1540" s="4"/>
      <c r="I1540" s="4"/>
      <c r="J1540" s="4"/>
      <c r="K1540" s="4"/>
    </row>
    <row r="1541" spans="1:11" x14ac:dyDescent="0.25">
      <c r="A1541" s="4"/>
      <c r="B1541" s="4"/>
      <c r="C1541" s="4"/>
      <c r="D1541" s="4"/>
      <c r="E1541" s="4"/>
      <c r="F1541" s="4"/>
      <c r="G1541" s="4"/>
      <c r="H1541" s="4"/>
      <c r="I1541" s="4"/>
      <c r="J1541" s="4"/>
      <c r="K1541" s="4"/>
    </row>
    <row r="1542" spans="1:11" x14ac:dyDescent="0.25">
      <c r="A1542" s="4"/>
      <c r="B1542" s="4"/>
      <c r="C1542" s="4"/>
      <c r="D1542" s="4"/>
      <c r="E1542" s="4"/>
      <c r="F1542" s="4"/>
      <c r="G1542" s="4"/>
      <c r="H1542" s="4"/>
      <c r="I1542" s="4"/>
      <c r="J1542" s="4"/>
      <c r="K1542" s="4"/>
    </row>
    <row r="1543" spans="1:11" x14ac:dyDescent="0.25">
      <c r="A1543" s="4"/>
      <c r="B1543" s="4"/>
      <c r="C1543" s="4"/>
      <c r="D1543" s="4"/>
      <c r="E1543" s="4"/>
      <c r="F1543" s="4"/>
      <c r="G1543" s="4"/>
      <c r="H1543" s="4"/>
      <c r="I1543" s="4"/>
      <c r="J1543" s="4"/>
      <c r="K1543" s="4"/>
    </row>
    <row r="1544" spans="1:11" x14ac:dyDescent="0.25">
      <c r="A1544" s="4"/>
      <c r="B1544" s="4"/>
      <c r="C1544" s="4"/>
      <c r="D1544" s="4"/>
      <c r="E1544" s="4"/>
      <c r="F1544" s="4"/>
      <c r="G1544" s="4"/>
      <c r="H1544" s="4"/>
      <c r="I1544" s="4"/>
      <c r="J1544" s="4"/>
      <c r="K1544" s="4"/>
    </row>
    <row r="1545" spans="1:11" x14ac:dyDescent="0.25">
      <c r="A1545" s="4"/>
      <c r="B1545" s="4"/>
      <c r="C1545" s="4"/>
      <c r="D1545" s="4"/>
      <c r="E1545" s="4"/>
      <c r="F1545" s="4"/>
      <c r="G1545" s="4"/>
      <c r="H1545" s="4"/>
      <c r="I1545" s="4"/>
      <c r="J1545" s="4"/>
      <c r="K1545" s="4"/>
    </row>
    <row r="1546" spans="1:11" x14ac:dyDescent="0.25">
      <c r="A1546" s="4"/>
      <c r="B1546" s="4"/>
      <c r="C1546" s="4"/>
      <c r="D1546" s="4"/>
      <c r="E1546" s="4"/>
      <c r="F1546" s="4"/>
      <c r="G1546" s="4"/>
      <c r="H1546" s="4"/>
      <c r="I1546" s="4"/>
      <c r="J1546" s="4"/>
      <c r="K1546" s="4"/>
    </row>
    <row r="1547" spans="1:11" x14ac:dyDescent="0.25">
      <c r="A1547" s="4"/>
      <c r="B1547" s="4"/>
      <c r="C1547" s="4"/>
      <c r="D1547" s="4"/>
      <c r="E1547" s="4"/>
      <c r="F1547" s="4"/>
      <c r="G1547" s="4"/>
      <c r="H1547" s="4"/>
      <c r="I1547" s="4"/>
      <c r="J1547" s="4"/>
      <c r="K1547" s="4"/>
    </row>
    <row r="1548" spans="1:11" x14ac:dyDescent="0.25">
      <c r="A1548" s="4"/>
      <c r="B1548" s="4"/>
      <c r="C1548" s="4"/>
      <c r="D1548" s="4"/>
      <c r="E1548" s="4"/>
      <c r="F1548" s="4"/>
      <c r="G1548" s="4"/>
      <c r="H1548" s="4"/>
      <c r="I1548" s="4"/>
      <c r="J1548" s="4"/>
      <c r="K1548" s="4"/>
    </row>
    <row r="1549" spans="1:11" x14ac:dyDescent="0.25">
      <c r="A1549" s="4"/>
      <c r="B1549" s="4"/>
      <c r="C1549" s="4"/>
      <c r="D1549" s="4"/>
      <c r="E1549" s="4"/>
      <c r="F1549" s="4"/>
      <c r="G1549" s="4"/>
      <c r="H1549" s="4"/>
      <c r="I1549" s="4"/>
      <c r="J1549" s="4"/>
      <c r="K1549" s="4"/>
    </row>
    <row r="1550" spans="1:11" x14ac:dyDescent="0.25">
      <c r="A1550" s="4"/>
      <c r="B1550" s="4"/>
      <c r="C1550" s="4"/>
      <c r="D1550" s="4"/>
      <c r="E1550" s="4"/>
      <c r="F1550" s="4"/>
      <c r="G1550" s="4"/>
      <c r="H1550" s="4"/>
      <c r="I1550" s="4"/>
      <c r="J1550" s="4"/>
      <c r="K1550" s="4"/>
    </row>
    <row r="1551" spans="1:11" x14ac:dyDescent="0.25">
      <c r="A1551" s="4"/>
      <c r="B1551" s="4"/>
      <c r="C1551" s="4"/>
      <c r="D1551" s="4"/>
      <c r="E1551" s="4"/>
      <c r="F1551" s="4"/>
      <c r="G1551" s="4"/>
      <c r="H1551" s="4"/>
      <c r="I1551" s="4"/>
      <c r="J1551" s="4"/>
      <c r="K1551" s="4"/>
    </row>
    <row r="1552" spans="1:11" x14ac:dyDescent="0.25">
      <c r="A1552" s="4"/>
      <c r="B1552" s="4"/>
      <c r="C1552" s="4"/>
      <c r="D1552" s="4"/>
      <c r="E1552" s="4"/>
      <c r="F1552" s="4"/>
      <c r="G1552" s="4"/>
      <c r="H1552" s="4"/>
      <c r="I1552" s="4"/>
      <c r="J1552" s="4"/>
      <c r="K1552" s="4"/>
    </row>
    <row r="1553" spans="1:11" x14ac:dyDescent="0.25">
      <c r="A1553" s="4"/>
      <c r="B1553" s="4"/>
      <c r="C1553" s="4"/>
      <c r="D1553" s="4"/>
      <c r="E1553" s="4"/>
      <c r="F1553" s="4"/>
      <c r="G1553" s="4"/>
      <c r="H1553" s="4"/>
      <c r="I1553" s="4"/>
      <c r="J1553" s="4"/>
      <c r="K1553" s="4"/>
    </row>
    <row r="1554" spans="1:11" x14ac:dyDescent="0.25">
      <c r="A1554" s="4"/>
      <c r="B1554" s="4"/>
      <c r="C1554" s="4"/>
      <c r="D1554" s="4"/>
      <c r="E1554" s="4"/>
      <c r="F1554" s="4"/>
      <c r="G1554" s="4"/>
      <c r="H1554" s="4"/>
      <c r="I1554" s="4"/>
      <c r="J1554" s="4"/>
      <c r="K1554" s="4"/>
    </row>
    <row r="1555" spans="1:11" x14ac:dyDescent="0.25">
      <c r="A1555" s="4"/>
      <c r="B1555" s="4"/>
      <c r="C1555" s="4"/>
      <c r="D1555" s="4"/>
      <c r="E1555" s="4"/>
      <c r="F1555" s="4"/>
      <c r="G1555" s="4"/>
      <c r="H1555" s="4"/>
      <c r="I1555" s="4"/>
      <c r="J1555" s="4"/>
      <c r="K1555" s="4"/>
    </row>
    <row r="1556" spans="1:11" x14ac:dyDescent="0.25">
      <c r="A1556" s="4"/>
      <c r="B1556" s="4"/>
      <c r="C1556" s="4"/>
      <c r="D1556" s="4"/>
      <c r="E1556" s="4"/>
      <c r="F1556" s="4"/>
      <c r="G1556" s="4"/>
      <c r="H1556" s="4"/>
      <c r="I1556" s="4"/>
      <c r="J1556" s="4"/>
      <c r="K1556" s="4"/>
    </row>
    <row r="1557" spans="1:11" x14ac:dyDescent="0.25">
      <c r="A1557" s="4"/>
      <c r="B1557" s="4"/>
      <c r="C1557" s="4"/>
      <c r="D1557" s="4"/>
      <c r="E1557" s="4"/>
      <c r="F1557" s="4"/>
      <c r="G1557" s="4"/>
      <c r="H1557" s="4"/>
      <c r="I1557" s="4"/>
      <c r="J1557" s="4"/>
      <c r="K1557" s="4"/>
    </row>
    <row r="1558" spans="1:11" x14ac:dyDescent="0.25">
      <c r="A1558" s="4"/>
      <c r="B1558" s="4"/>
      <c r="C1558" s="4"/>
      <c r="D1558" s="4"/>
      <c r="E1558" s="4"/>
      <c r="F1558" s="4"/>
      <c r="G1558" s="4"/>
      <c r="H1558" s="4"/>
      <c r="I1558" s="4"/>
      <c r="J1558" s="4"/>
      <c r="K1558" s="4"/>
    </row>
    <row r="1559" spans="1:11" x14ac:dyDescent="0.25">
      <c r="A1559" s="4"/>
      <c r="B1559" s="4"/>
      <c r="C1559" s="4"/>
      <c r="D1559" s="4"/>
      <c r="E1559" s="4"/>
      <c r="F1559" s="4"/>
      <c r="G1559" s="4"/>
      <c r="H1559" s="4"/>
      <c r="I1559" s="4"/>
      <c r="J1559" s="4"/>
      <c r="K1559" s="4"/>
    </row>
    <row r="1560" spans="1:11" x14ac:dyDescent="0.25">
      <c r="A1560" s="4"/>
      <c r="B1560" s="4"/>
      <c r="C1560" s="4"/>
      <c r="D1560" s="4"/>
      <c r="E1560" s="4"/>
      <c r="F1560" s="4"/>
      <c r="G1560" s="4"/>
      <c r="H1560" s="4"/>
      <c r="I1560" s="4"/>
      <c r="J1560" s="4"/>
      <c r="K1560" s="4"/>
    </row>
    <row r="1561" spans="1:11" x14ac:dyDescent="0.25">
      <c r="A1561" s="4"/>
      <c r="B1561" s="4"/>
      <c r="C1561" s="4"/>
      <c r="D1561" s="4"/>
      <c r="E1561" s="4"/>
      <c r="F1561" s="4"/>
      <c r="G1561" s="4"/>
      <c r="H1561" s="4"/>
      <c r="I1561" s="4"/>
      <c r="J1561" s="4"/>
      <c r="K1561" s="4"/>
    </row>
    <row r="1562" spans="1:11" x14ac:dyDescent="0.25">
      <c r="A1562" s="4"/>
      <c r="B1562" s="4"/>
      <c r="C1562" s="4"/>
      <c r="D1562" s="4"/>
      <c r="E1562" s="4"/>
      <c r="F1562" s="4"/>
      <c r="G1562" s="4"/>
      <c r="H1562" s="4"/>
      <c r="I1562" s="4"/>
      <c r="J1562" s="4"/>
      <c r="K1562" s="4"/>
    </row>
    <row r="1563" spans="1:11" x14ac:dyDescent="0.25">
      <c r="A1563" s="4"/>
      <c r="B1563" s="4"/>
      <c r="C1563" s="4"/>
      <c r="D1563" s="4"/>
      <c r="E1563" s="4"/>
      <c r="F1563" s="4"/>
      <c r="G1563" s="4"/>
      <c r="H1563" s="4"/>
      <c r="I1563" s="4"/>
      <c r="J1563" s="4"/>
      <c r="K1563" s="4"/>
    </row>
    <row r="1564" spans="1:11" x14ac:dyDescent="0.25">
      <c r="A1564" s="4"/>
      <c r="B1564" s="4"/>
      <c r="C1564" s="4"/>
      <c r="D1564" s="4"/>
      <c r="E1564" s="4"/>
      <c r="F1564" s="4"/>
      <c r="G1564" s="4"/>
      <c r="H1564" s="4"/>
      <c r="I1564" s="4"/>
      <c r="J1564" s="4"/>
      <c r="K1564" s="4"/>
    </row>
    <row r="1565" spans="1:11" x14ac:dyDescent="0.25">
      <c r="A1565" s="4"/>
      <c r="B1565" s="4"/>
      <c r="C1565" s="4"/>
      <c r="D1565" s="4"/>
      <c r="E1565" s="4"/>
      <c r="F1565" s="4"/>
      <c r="G1565" s="4"/>
      <c r="H1565" s="4"/>
      <c r="I1565" s="4"/>
      <c r="J1565" s="4"/>
      <c r="K1565" s="4"/>
    </row>
    <row r="1566" spans="1:11" x14ac:dyDescent="0.25">
      <c r="A1566" s="4"/>
      <c r="B1566" s="4"/>
      <c r="C1566" s="4"/>
      <c r="D1566" s="4"/>
      <c r="E1566" s="4"/>
      <c r="F1566" s="4"/>
      <c r="G1566" s="4"/>
      <c r="H1566" s="4"/>
      <c r="I1566" s="4"/>
      <c r="J1566" s="4"/>
      <c r="K1566" s="4"/>
    </row>
    <row r="1567" spans="1:11" x14ac:dyDescent="0.25">
      <c r="A1567" s="4"/>
      <c r="B1567" s="4"/>
      <c r="C1567" s="4"/>
      <c r="D1567" s="4"/>
      <c r="E1567" s="4"/>
      <c r="F1567" s="4"/>
      <c r="G1567" s="4"/>
      <c r="H1567" s="4"/>
      <c r="I1567" s="4"/>
      <c r="J1567" s="4"/>
      <c r="K1567" s="4"/>
    </row>
    <row r="1568" spans="1:11" x14ac:dyDescent="0.25">
      <c r="A1568" s="4"/>
      <c r="B1568" s="4"/>
      <c r="C1568" s="4"/>
      <c r="D1568" s="4"/>
      <c r="E1568" s="4"/>
      <c r="F1568" s="4"/>
      <c r="G1568" s="4"/>
      <c r="H1568" s="4"/>
      <c r="I1568" s="4"/>
      <c r="J1568" s="4"/>
      <c r="K1568" s="4"/>
    </row>
    <row r="1569" spans="1:11" x14ac:dyDescent="0.25">
      <c r="A1569" s="4"/>
      <c r="B1569" s="4"/>
      <c r="C1569" s="4"/>
      <c r="D1569" s="4"/>
      <c r="E1569" s="4"/>
      <c r="F1569" s="4"/>
      <c r="G1569" s="4"/>
      <c r="H1569" s="4"/>
      <c r="I1569" s="4"/>
      <c r="J1569" s="4"/>
      <c r="K1569" s="4"/>
    </row>
    <row r="1570" spans="1:11" x14ac:dyDescent="0.25">
      <c r="A1570" s="4"/>
      <c r="B1570" s="4"/>
      <c r="C1570" s="4"/>
      <c r="D1570" s="4"/>
      <c r="E1570" s="4"/>
      <c r="F1570" s="4"/>
      <c r="G1570" s="4"/>
      <c r="H1570" s="4"/>
      <c r="I1570" s="4"/>
      <c r="J1570" s="4"/>
      <c r="K1570" s="4"/>
    </row>
    <row r="1571" spans="1:11" x14ac:dyDescent="0.25">
      <c r="A1571" s="4"/>
      <c r="B1571" s="4"/>
      <c r="C1571" s="4"/>
      <c r="D1571" s="4"/>
      <c r="E1571" s="4"/>
      <c r="F1571" s="4"/>
      <c r="G1571" s="4"/>
      <c r="H1571" s="4"/>
      <c r="I1571" s="4"/>
      <c r="J1571" s="4"/>
      <c r="K1571" s="4"/>
    </row>
    <row r="1572" spans="1:11" x14ac:dyDescent="0.25">
      <c r="A1572" s="4"/>
      <c r="B1572" s="4"/>
      <c r="C1572" s="4"/>
      <c r="D1572" s="4"/>
      <c r="E1572" s="4"/>
      <c r="F1572" s="4"/>
      <c r="G1572" s="4"/>
      <c r="H1572" s="4"/>
      <c r="I1572" s="4"/>
      <c r="J1572" s="4"/>
      <c r="K1572" s="4"/>
    </row>
    <row r="1573" spans="1:11" x14ac:dyDescent="0.25">
      <c r="A1573" s="4"/>
      <c r="B1573" s="4"/>
      <c r="C1573" s="4"/>
      <c r="D1573" s="4"/>
      <c r="E1573" s="4"/>
      <c r="F1573" s="4"/>
      <c r="G1573" s="4"/>
      <c r="H1573" s="4"/>
      <c r="I1573" s="4"/>
      <c r="J1573" s="4"/>
      <c r="K1573" s="4"/>
    </row>
    <row r="1574" spans="1:11" x14ac:dyDescent="0.25">
      <c r="A1574" s="4"/>
      <c r="B1574" s="4"/>
      <c r="C1574" s="4"/>
      <c r="D1574" s="4"/>
      <c r="E1574" s="4"/>
      <c r="F1574" s="4"/>
      <c r="G1574" s="4"/>
      <c r="H1574" s="4"/>
      <c r="I1574" s="4"/>
      <c r="J1574" s="4"/>
      <c r="K1574" s="4"/>
    </row>
    <row r="1575" spans="1:11" x14ac:dyDescent="0.25">
      <c r="A1575" s="4"/>
      <c r="B1575" s="4"/>
      <c r="C1575" s="4"/>
      <c r="D1575" s="4"/>
      <c r="E1575" s="4"/>
      <c r="F1575" s="4"/>
      <c r="G1575" s="4"/>
      <c r="H1575" s="4"/>
      <c r="I1575" s="4"/>
      <c r="J1575" s="4"/>
      <c r="K1575" s="4"/>
    </row>
    <row r="1576" spans="1:11" x14ac:dyDescent="0.25">
      <c r="A1576" s="4"/>
      <c r="B1576" s="4"/>
      <c r="C1576" s="4"/>
      <c r="D1576" s="4"/>
      <c r="E1576" s="4"/>
      <c r="F1576" s="4"/>
      <c r="G1576" s="4"/>
      <c r="H1576" s="4"/>
      <c r="I1576" s="4"/>
      <c r="J1576" s="4"/>
      <c r="K1576" s="4"/>
    </row>
    <row r="1577" spans="1:11" x14ac:dyDescent="0.25">
      <c r="A1577" s="4"/>
      <c r="B1577" s="4"/>
      <c r="C1577" s="4"/>
      <c r="D1577" s="4"/>
      <c r="E1577" s="4"/>
      <c r="F1577" s="4"/>
      <c r="G1577" s="4"/>
      <c r="H1577" s="4"/>
      <c r="I1577" s="4"/>
      <c r="J1577" s="4"/>
      <c r="K1577" s="4"/>
    </row>
    <row r="1578" spans="1:11" x14ac:dyDescent="0.25">
      <c r="A1578" s="4"/>
      <c r="B1578" s="4"/>
      <c r="C1578" s="4"/>
      <c r="D1578" s="4"/>
      <c r="E1578" s="4"/>
      <c r="F1578" s="4"/>
      <c r="G1578" s="4"/>
      <c r="H1578" s="4"/>
      <c r="I1578" s="4"/>
      <c r="J1578" s="4"/>
      <c r="K1578" s="4"/>
    </row>
    <row r="1579" spans="1:11" x14ac:dyDescent="0.25">
      <c r="A1579" s="4"/>
      <c r="B1579" s="4"/>
      <c r="C1579" s="4"/>
      <c r="D1579" s="4"/>
      <c r="E1579" s="4"/>
      <c r="F1579" s="4"/>
      <c r="G1579" s="4"/>
      <c r="H1579" s="4"/>
      <c r="I1579" s="4"/>
      <c r="J1579" s="4"/>
      <c r="K1579" s="4"/>
    </row>
    <row r="1580" spans="1:11" x14ac:dyDescent="0.25">
      <c r="A1580" s="4"/>
      <c r="B1580" s="4"/>
      <c r="C1580" s="4"/>
      <c r="D1580" s="4"/>
      <c r="E1580" s="4"/>
      <c r="F1580" s="4"/>
      <c r="G1580" s="4"/>
      <c r="H1580" s="4"/>
      <c r="I1580" s="4"/>
      <c r="J1580" s="4"/>
      <c r="K1580" s="4"/>
    </row>
    <row r="1581" spans="1:11" x14ac:dyDescent="0.25">
      <c r="A1581" s="4"/>
      <c r="B1581" s="4"/>
      <c r="C1581" s="4"/>
      <c r="D1581" s="4"/>
      <c r="E1581" s="4"/>
      <c r="F1581" s="4"/>
      <c r="G1581" s="4"/>
      <c r="H1581" s="4"/>
      <c r="I1581" s="4"/>
      <c r="J1581" s="4"/>
      <c r="K1581" s="4"/>
    </row>
    <row r="1582" spans="1:11" x14ac:dyDescent="0.25">
      <c r="A1582" s="4"/>
      <c r="B1582" s="4"/>
      <c r="C1582" s="4"/>
      <c r="D1582" s="4"/>
      <c r="E1582" s="4"/>
      <c r="F1582" s="4"/>
      <c r="G1582" s="4"/>
      <c r="H1582" s="4"/>
      <c r="I1582" s="4"/>
      <c r="J1582" s="4"/>
      <c r="K1582" s="4"/>
    </row>
    <row r="1583" spans="1:11" x14ac:dyDescent="0.25">
      <c r="A1583" s="4"/>
      <c r="B1583" s="4"/>
      <c r="C1583" s="4"/>
      <c r="D1583" s="4"/>
      <c r="E1583" s="4"/>
      <c r="F1583" s="4"/>
      <c r="G1583" s="4"/>
      <c r="H1583" s="4"/>
      <c r="I1583" s="4"/>
      <c r="J1583" s="4"/>
      <c r="K1583" s="4"/>
    </row>
    <row r="1584" spans="1:11" x14ac:dyDescent="0.25">
      <c r="A1584" s="4"/>
      <c r="B1584" s="4"/>
      <c r="C1584" s="4"/>
      <c r="D1584" s="4"/>
      <c r="E1584" s="4"/>
      <c r="F1584" s="4"/>
      <c r="G1584" s="4"/>
      <c r="H1584" s="4"/>
      <c r="I1584" s="4"/>
      <c r="J1584" s="4"/>
      <c r="K1584" s="4"/>
    </row>
    <row r="1585" spans="1:11" x14ac:dyDescent="0.25">
      <c r="A1585" s="4"/>
      <c r="B1585" s="4"/>
      <c r="C1585" s="4"/>
      <c r="D1585" s="4"/>
      <c r="E1585" s="4"/>
      <c r="F1585" s="4"/>
      <c r="G1585" s="4"/>
      <c r="H1585" s="4"/>
      <c r="I1585" s="4"/>
      <c r="J1585" s="4"/>
      <c r="K1585" s="4"/>
    </row>
    <row r="1586" spans="1:11" x14ac:dyDescent="0.25">
      <c r="A1586" s="4"/>
      <c r="B1586" s="4"/>
      <c r="C1586" s="4"/>
      <c r="D1586" s="4"/>
      <c r="E1586" s="4"/>
      <c r="F1586" s="4"/>
      <c r="G1586" s="4"/>
      <c r="H1586" s="4"/>
      <c r="I1586" s="4"/>
      <c r="J1586" s="4"/>
      <c r="K1586" s="4"/>
    </row>
    <row r="1587" spans="1:11" x14ac:dyDescent="0.25">
      <c r="A1587" s="4"/>
      <c r="B1587" s="4"/>
      <c r="C1587" s="4"/>
      <c r="D1587" s="4"/>
      <c r="E1587" s="4"/>
      <c r="F1587" s="4"/>
      <c r="G1587" s="4"/>
      <c r="H1587" s="4"/>
      <c r="I1587" s="4"/>
      <c r="J1587" s="4"/>
      <c r="K1587" s="4"/>
    </row>
    <row r="1588" spans="1:11" x14ac:dyDescent="0.25">
      <c r="A1588" s="4"/>
      <c r="B1588" s="4"/>
      <c r="C1588" s="4"/>
      <c r="D1588" s="4"/>
      <c r="E1588" s="4"/>
      <c r="F1588" s="4"/>
      <c r="G1588" s="4"/>
      <c r="H1588" s="4"/>
      <c r="I1588" s="4"/>
      <c r="J1588" s="4"/>
      <c r="K1588" s="4"/>
    </row>
    <row r="1589" spans="1:11" x14ac:dyDescent="0.25">
      <c r="A1589" s="4"/>
      <c r="B1589" s="4"/>
      <c r="C1589" s="4"/>
      <c r="D1589" s="4"/>
      <c r="E1589" s="4"/>
      <c r="F1589" s="4"/>
      <c r="G1589" s="4"/>
      <c r="H1589" s="4"/>
      <c r="I1589" s="4"/>
      <c r="J1589" s="4"/>
      <c r="K1589" s="4"/>
    </row>
    <row r="1590" spans="1:11" x14ac:dyDescent="0.25">
      <c r="A1590" s="4"/>
      <c r="B1590" s="4"/>
      <c r="C1590" s="4"/>
      <c r="D1590" s="4"/>
      <c r="E1590" s="4"/>
      <c r="F1590" s="4"/>
      <c r="G1590" s="4"/>
      <c r="H1590" s="4"/>
      <c r="I1590" s="4"/>
      <c r="J1590" s="4"/>
      <c r="K1590" s="4"/>
    </row>
    <row r="1591" spans="1:11" x14ac:dyDescent="0.25">
      <c r="A1591" s="4"/>
      <c r="B1591" s="4"/>
      <c r="C1591" s="4"/>
      <c r="D1591" s="4"/>
      <c r="E1591" s="4"/>
      <c r="F1591" s="4"/>
      <c r="G1591" s="4"/>
      <c r="H1591" s="4"/>
      <c r="I1591" s="4"/>
      <c r="J1591" s="4"/>
      <c r="K1591" s="4"/>
    </row>
    <row r="1592" spans="1:11" x14ac:dyDescent="0.25">
      <c r="A1592" s="4"/>
      <c r="B1592" s="4"/>
      <c r="C1592" s="4"/>
      <c r="D1592" s="4"/>
      <c r="E1592" s="4"/>
      <c r="F1592" s="4"/>
      <c r="G1592" s="4"/>
      <c r="H1592" s="4"/>
      <c r="I1592" s="4"/>
      <c r="J1592" s="4"/>
      <c r="K1592" s="4"/>
    </row>
    <row r="1593" spans="1:11" x14ac:dyDescent="0.25">
      <c r="A1593" s="4"/>
      <c r="B1593" s="4"/>
      <c r="C1593" s="4"/>
      <c r="D1593" s="4"/>
      <c r="E1593" s="4"/>
      <c r="F1593" s="4"/>
      <c r="G1593" s="4"/>
      <c r="H1593" s="4"/>
      <c r="I1593" s="4"/>
      <c r="J1593" s="4"/>
      <c r="K1593" s="4"/>
    </row>
    <row r="1594" spans="1:11" x14ac:dyDescent="0.25">
      <c r="A1594" s="4"/>
      <c r="B1594" s="4"/>
      <c r="C1594" s="4"/>
      <c r="D1594" s="4"/>
      <c r="E1594" s="4"/>
      <c r="F1594" s="4"/>
      <c r="G1594" s="4"/>
      <c r="H1594" s="4"/>
      <c r="I1594" s="4"/>
      <c r="J1594" s="4"/>
      <c r="K1594" s="4"/>
    </row>
    <row r="1595" spans="1:11" x14ac:dyDescent="0.25">
      <c r="A1595" s="4"/>
      <c r="B1595" s="4"/>
      <c r="C1595" s="4"/>
      <c r="D1595" s="4"/>
      <c r="E1595" s="4"/>
      <c r="F1595" s="4"/>
      <c r="G1595" s="4"/>
      <c r="H1595" s="4"/>
      <c r="I1595" s="4"/>
      <c r="J1595" s="4"/>
      <c r="K1595" s="4"/>
    </row>
    <row r="1596" spans="1:11" x14ac:dyDescent="0.25">
      <c r="A1596" s="4"/>
      <c r="B1596" s="4"/>
      <c r="C1596" s="4"/>
      <c r="D1596" s="4"/>
      <c r="E1596" s="4"/>
      <c r="F1596" s="4"/>
      <c r="G1596" s="4"/>
      <c r="H1596" s="4"/>
      <c r="I1596" s="4"/>
      <c r="J1596" s="4"/>
      <c r="K1596" s="4"/>
    </row>
    <row r="1597" spans="1:11" x14ac:dyDescent="0.25">
      <c r="A1597" s="4"/>
      <c r="B1597" s="4"/>
      <c r="C1597" s="4"/>
      <c r="D1597" s="4"/>
      <c r="E1597" s="4"/>
      <c r="F1597" s="4"/>
      <c r="G1597" s="4"/>
      <c r="H1597" s="4"/>
      <c r="I1597" s="4"/>
      <c r="J1597" s="4"/>
      <c r="K1597" s="4"/>
    </row>
    <row r="1598" spans="1:11" x14ac:dyDescent="0.25">
      <c r="A1598" s="4"/>
      <c r="B1598" s="4"/>
      <c r="C1598" s="4"/>
      <c r="D1598" s="4"/>
      <c r="E1598" s="4"/>
      <c r="F1598" s="4"/>
      <c r="G1598" s="4"/>
      <c r="H1598" s="4"/>
      <c r="I1598" s="4"/>
      <c r="J1598" s="4"/>
      <c r="K1598" s="4"/>
    </row>
    <row r="1599" spans="1:11" x14ac:dyDescent="0.25">
      <c r="A1599" s="4"/>
      <c r="B1599" s="4"/>
      <c r="C1599" s="4"/>
      <c r="D1599" s="4"/>
      <c r="E1599" s="4"/>
      <c r="F1599" s="4"/>
      <c r="G1599" s="4"/>
      <c r="H1599" s="4"/>
      <c r="I1599" s="4"/>
      <c r="J1599" s="4"/>
      <c r="K1599" s="4"/>
    </row>
    <row r="1600" spans="1:11" x14ac:dyDescent="0.25">
      <c r="A1600" s="4"/>
      <c r="B1600" s="4"/>
      <c r="C1600" s="4"/>
      <c r="D1600" s="4"/>
      <c r="E1600" s="4"/>
      <c r="F1600" s="4"/>
      <c r="G1600" s="4"/>
      <c r="H1600" s="4"/>
      <c r="I1600" s="4"/>
      <c r="J1600" s="4"/>
      <c r="K1600" s="4"/>
    </row>
    <row r="1601" spans="1:11" x14ac:dyDescent="0.25">
      <c r="A1601" s="4"/>
      <c r="B1601" s="4"/>
      <c r="C1601" s="4"/>
      <c r="D1601" s="4"/>
      <c r="E1601" s="4"/>
      <c r="F1601" s="4"/>
      <c r="G1601" s="4"/>
      <c r="H1601" s="4"/>
      <c r="I1601" s="4"/>
      <c r="J1601" s="4"/>
      <c r="K1601" s="4"/>
    </row>
    <row r="1602" spans="1:11" x14ac:dyDescent="0.25">
      <c r="A1602" s="4"/>
      <c r="B1602" s="4"/>
      <c r="C1602" s="4"/>
      <c r="D1602" s="4"/>
      <c r="E1602" s="4"/>
      <c r="F1602" s="4"/>
      <c r="G1602" s="4"/>
      <c r="H1602" s="4"/>
      <c r="I1602" s="4"/>
      <c r="J1602" s="4"/>
      <c r="K1602" s="4"/>
    </row>
    <row r="1603" spans="1:11" x14ac:dyDescent="0.25">
      <c r="A1603" s="4"/>
      <c r="B1603" s="4"/>
      <c r="C1603" s="4"/>
      <c r="D1603" s="4"/>
      <c r="E1603" s="4"/>
      <c r="F1603" s="4"/>
      <c r="G1603" s="4"/>
      <c r="H1603" s="4"/>
      <c r="I1603" s="4"/>
      <c r="J1603" s="4"/>
      <c r="K1603" s="4"/>
    </row>
    <row r="1604" spans="1:11" x14ac:dyDescent="0.25">
      <c r="A1604" s="4"/>
      <c r="B1604" s="4"/>
      <c r="C1604" s="4"/>
      <c r="D1604" s="4"/>
      <c r="E1604" s="4"/>
      <c r="F1604" s="4"/>
      <c r="G1604" s="4"/>
      <c r="H1604" s="4"/>
      <c r="I1604" s="4"/>
      <c r="J1604" s="4"/>
      <c r="K1604" s="4"/>
    </row>
    <row r="1605" spans="1:11" x14ac:dyDescent="0.25">
      <c r="A1605" s="4"/>
      <c r="B1605" s="4"/>
      <c r="C1605" s="4"/>
      <c r="D1605" s="4"/>
      <c r="E1605" s="4"/>
      <c r="F1605" s="4"/>
      <c r="G1605" s="4"/>
      <c r="H1605" s="4"/>
      <c r="I1605" s="4"/>
      <c r="J1605" s="4"/>
      <c r="K1605" s="4"/>
    </row>
    <row r="1606" spans="1:11" x14ac:dyDescent="0.25">
      <c r="A1606" s="4"/>
      <c r="B1606" s="4"/>
      <c r="C1606" s="4"/>
      <c r="D1606" s="4"/>
      <c r="E1606" s="4"/>
      <c r="F1606" s="4"/>
      <c r="G1606" s="4"/>
      <c r="H1606" s="4"/>
      <c r="I1606" s="4"/>
      <c r="J1606" s="4"/>
      <c r="K1606" s="4"/>
    </row>
    <row r="1607" spans="1:11" x14ac:dyDescent="0.25">
      <c r="A1607" s="4"/>
      <c r="B1607" s="4"/>
      <c r="C1607" s="4"/>
      <c r="D1607" s="4"/>
      <c r="E1607" s="4"/>
      <c r="F1607" s="4"/>
      <c r="G1607" s="4"/>
      <c r="H1607" s="4"/>
      <c r="I1607" s="4"/>
      <c r="J1607" s="4"/>
      <c r="K1607" s="4"/>
    </row>
    <row r="1608" spans="1:11" x14ac:dyDescent="0.25">
      <c r="A1608" s="4"/>
      <c r="B1608" s="4"/>
      <c r="C1608" s="4"/>
      <c r="D1608" s="4"/>
      <c r="E1608" s="4"/>
      <c r="F1608" s="4"/>
      <c r="G1608" s="4"/>
      <c r="H1608" s="4"/>
      <c r="I1608" s="4"/>
      <c r="J1608" s="4"/>
      <c r="K1608" s="4"/>
    </row>
    <row r="1609" spans="1:11" x14ac:dyDescent="0.25">
      <c r="A1609" s="4"/>
      <c r="B1609" s="4"/>
      <c r="C1609" s="4"/>
      <c r="D1609" s="4"/>
      <c r="E1609" s="4"/>
      <c r="F1609" s="4"/>
      <c r="G1609" s="4"/>
      <c r="H1609" s="4"/>
      <c r="I1609" s="4"/>
      <c r="J1609" s="4"/>
      <c r="K1609" s="4"/>
    </row>
    <row r="1610" spans="1:11" x14ac:dyDescent="0.25">
      <c r="A1610" s="4"/>
      <c r="B1610" s="4"/>
      <c r="C1610" s="4"/>
      <c r="D1610" s="4"/>
      <c r="E1610" s="4"/>
      <c r="F1610" s="4"/>
      <c r="G1610" s="4"/>
      <c r="H1610" s="4"/>
      <c r="I1610" s="4"/>
      <c r="J1610" s="4"/>
      <c r="K1610" s="4"/>
    </row>
    <row r="1611" spans="1:11" x14ac:dyDescent="0.25">
      <c r="A1611" s="4"/>
      <c r="B1611" s="4"/>
      <c r="C1611" s="4"/>
      <c r="D1611" s="4"/>
      <c r="E1611" s="4"/>
      <c r="F1611" s="4"/>
      <c r="G1611" s="4"/>
      <c r="H1611" s="4"/>
      <c r="I1611" s="4"/>
      <c r="J1611" s="4"/>
      <c r="K1611" s="4"/>
    </row>
    <row r="1612" spans="1:11" x14ac:dyDescent="0.25">
      <c r="A1612" s="4"/>
      <c r="B1612" s="4"/>
      <c r="C1612" s="4"/>
      <c r="D1612" s="4"/>
      <c r="E1612" s="4"/>
      <c r="F1612" s="4"/>
      <c r="G1612" s="4"/>
      <c r="H1612" s="4"/>
      <c r="I1612" s="4"/>
      <c r="J1612" s="4"/>
      <c r="K1612" s="4"/>
    </row>
    <row r="1613" spans="1:11" x14ac:dyDescent="0.25">
      <c r="A1613" s="4"/>
      <c r="B1613" s="4"/>
      <c r="C1613" s="4"/>
      <c r="D1613" s="4"/>
      <c r="E1613" s="4"/>
      <c r="F1613" s="4"/>
      <c r="G1613" s="4"/>
      <c r="H1613" s="4"/>
      <c r="I1613" s="4"/>
      <c r="J1613" s="4"/>
      <c r="K1613" s="4"/>
    </row>
    <row r="1614" spans="1:11" x14ac:dyDescent="0.25">
      <c r="A1614" s="4"/>
      <c r="B1614" s="4"/>
      <c r="C1614" s="4"/>
      <c r="D1614" s="4"/>
      <c r="E1614" s="4"/>
      <c r="F1614" s="4"/>
      <c r="G1614" s="4"/>
      <c r="H1614" s="4"/>
      <c r="I1614" s="4"/>
      <c r="J1614" s="4"/>
      <c r="K1614" s="4"/>
    </row>
    <row r="1615" spans="1:11" x14ac:dyDescent="0.25">
      <c r="A1615" s="4"/>
      <c r="B1615" s="4"/>
      <c r="C1615" s="4"/>
      <c r="D1615" s="4"/>
      <c r="E1615" s="4"/>
      <c r="F1615" s="4"/>
      <c r="G1615" s="4"/>
      <c r="H1615" s="4"/>
      <c r="I1615" s="4"/>
      <c r="J1615" s="4"/>
      <c r="K1615" s="4"/>
    </row>
    <row r="1616" spans="1:11" x14ac:dyDescent="0.25">
      <c r="A1616" s="4"/>
      <c r="B1616" s="4"/>
      <c r="C1616" s="4"/>
      <c r="D1616" s="4"/>
      <c r="E1616" s="4"/>
      <c r="F1616" s="4"/>
      <c r="G1616" s="4"/>
      <c r="H1616" s="4"/>
      <c r="I1616" s="4"/>
      <c r="J1616" s="4"/>
      <c r="K1616" s="4"/>
    </row>
    <row r="1617" spans="1:11" x14ac:dyDescent="0.25">
      <c r="A1617" s="4"/>
      <c r="B1617" s="4"/>
      <c r="C1617" s="4"/>
      <c r="D1617" s="4"/>
      <c r="E1617" s="4"/>
      <c r="F1617" s="4"/>
      <c r="G1617" s="4"/>
      <c r="H1617" s="4"/>
      <c r="I1617" s="4"/>
      <c r="J1617" s="4"/>
      <c r="K1617" s="4"/>
    </row>
    <row r="1618" spans="1:11" x14ac:dyDescent="0.25">
      <c r="A1618" s="4"/>
      <c r="B1618" s="4"/>
      <c r="C1618" s="4"/>
      <c r="D1618" s="4"/>
      <c r="E1618" s="4"/>
      <c r="F1618" s="4"/>
      <c r="G1618" s="4"/>
      <c r="H1618" s="4"/>
      <c r="I1618" s="4"/>
      <c r="J1618" s="4"/>
      <c r="K1618" s="4"/>
    </row>
    <row r="1619" spans="1:11" x14ac:dyDescent="0.25">
      <c r="A1619" s="4"/>
      <c r="B1619" s="4"/>
      <c r="C1619" s="4"/>
      <c r="D1619" s="4"/>
      <c r="E1619" s="4"/>
      <c r="F1619" s="4"/>
      <c r="G1619" s="4"/>
      <c r="H1619" s="4"/>
      <c r="I1619" s="4"/>
      <c r="J1619" s="4"/>
      <c r="K1619" s="4"/>
    </row>
    <row r="1620" spans="1:11" x14ac:dyDescent="0.25">
      <c r="A1620" s="4"/>
      <c r="B1620" s="4"/>
      <c r="C1620" s="4"/>
      <c r="D1620" s="4"/>
      <c r="E1620" s="4"/>
      <c r="F1620" s="4"/>
      <c r="G1620" s="4"/>
      <c r="H1620" s="4"/>
      <c r="I1620" s="4"/>
      <c r="J1620" s="4"/>
      <c r="K1620" s="4"/>
    </row>
    <row r="1621" spans="1:11" x14ac:dyDescent="0.25">
      <c r="A1621" s="4"/>
      <c r="B1621" s="4"/>
      <c r="C1621" s="4"/>
      <c r="D1621" s="4"/>
      <c r="E1621" s="4"/>
      <c r="F1621" s="4"/>
      <c r="G1621" s="4"/>
      <c r="H1621" s="4"/>
      <c r="I1621" s="4"/>
      <c r="J1621" s="4"/>
      <c r="K1621" s="4"/>
    </row>
    <row r="1622" spans="1:11" x14ac:dyDescent="0.25">
      <c r="A1622" s="4"/>
      <c r="B1622" s="4"/>
      <c r="C1622" s="4"/>
      <c r="D1622" s="4"/>
      <c r="E1622" s="4"/>
      <c r="F1622" s="4"/>
      <c r="G1622" s="4"/>
      <c r="H1622" s="4"/>
      <c r="I1622" s="4"/>
      <c r="J1622" s="4"/>
      <c r="K1622" s="4"/>
    </row>
    <row r="1623" spans="1:11" x14ac:dyDescent="0.25">
      <c r="A1623" s="4"/>
      <c r="B1623" s="4"/>
      <c r="C1623" s="4"/>
      <c r="D1623" s="4"/>
      <c r="E1623" s="4"/>
      <c r="F1623" s="4"/>
      <c r="G1623" s="4"/>
      <c r="H1623" s="4"/>
      <c r="I1623" s="4"/>
      <c r="J1623" s="4"/>
      <c r="K1623" s="4"/>
    </row>
    <row r="1624" spans="1:11" x14ac:dyDescent="0.25">
      <c r="A1624" s="4"/>
      <c r="B1624" s="4"/>
      <c r="C1624" s="4"/>
      <c r="D1624" s="4"/>
      <c r="E1624" s="4"/>
      <c r="F1624" s="4"/>
      <c r="G1624" s="4"/>
      <c r="H1624" s="4"/>
      <c r="I1624" s="4"/>
      <c r="J1624" s="4"/>
      <c r="K1624" s="4"/>
    </row>
    <row r="1625" spans="1:11" x14ac:dyDescent="0.25">
      <c r="A1625" s="4"/>
      <c r="B1625" s="4"/>
      <c r="C1625" s="4"/>
      <c r="D1625" s="4"/>
      <c r="E1625" s="4"/>
      <c r="F1625" s="4"/>
      <c r="G1625" s="4"/>
      <c r="H1625" s="4"/>
      <c r="I1625" s="4"/>
      <c r="J1625" s="4"/>
      <c r="K1625" s="4"/>
    </row>
    <row r="1626" spans="1:11" x14ac:dyDescent="0.25">
      <c r="A1626" s="4"/>
      <c r="B1626" s="4"/>
      <c r="C1626" s="4"/>
      <c r="D1626" s="4"/>
      <c r="E1626" s="4"/>
      <c r="F1626" s="4"/>
      <c r="G1626" s="4"/>
      <c r="H1626" s="4"/>
      <c r="I1626" s="4"/>
      <c r="J1626" s="4"/>
      <c r="K1626" s="4"/>
    </row>
    <row r="1627" spans="1:11" x14ac:dyDescent="0.25">
      <c r="A1627" s="4"/>
      <c r="B1627" s="4"/>
      <c r="C1627" s="4"/>
      <c r="D1627" s="4"/>
      <c r="E1627" s="4"/>
      <c r="F1627" s="4"/>
      <c r="G1627" s="4"/>
      <c r="H1627" s="4"/>
      <c r="I1627" s="4"/>
      <c r="J1627" s="4"/>
      <c r="K1627" s="4"/>
    </row>
    <row r="1628" spans="1:11" x14ac:dyDescent="0.25">
      <c r="A1628" s="4"/>
      <c r="B1628" s="4"/>
      <c r="C1628" s="4"/>
      <c r="D1628" s="4"/>
      <c r="E1628" s="4"/>
      <c r="F1628" s="4"/>
      <c r="G1628" s="4"/>
      <c r="H1628" s="4"/>
      <c r="I1628" s="4"/>
      <c r="J1628" s="4"/>
      <c r="K1628" s="4"/>
    </row>
    <row r="1629" spans="1:11" x14ac:dyDescent="0.25">
      <c r="A1629" s="4"/>
      <c r="B1629" s="4"/>
      <c r="C1629" s="4"/>
      <c r="D1629" s="4"/>
      <c r="E1629" s="4"/>
      <c r="F1629" s="4"/>
      <c r="G1629" s="4"/>
      <c r="H1629" s="4"/>
      <c r="I1629" s="4"/>
      <c r="J1629" s="4"/>
      <c r="K1629" s="4"/>
    </row>
    <row r="1630" spans="1:11" x14ac:dyDescent="0.25">
      <c r="A1630" s="4"/>
      <c r="B1630" s="4"/>
      <c r="C1630" s="4"/>
      <c r="D1630" s="4"/>
      <c r="E1630" s="4"/>
      <c r="F1630" s="4"/>
      <c r="G1630" s="4"/>
      <c r="H1630" s="4"/>
      <c r="I1630" s="4"/>
      <c r="J1630" s="4"/>
      <c r="K1630" s="4"/>
    </row>
    <row r="1631" spans="1:11" x14ac:dyDescent="0.25">
      <c r="A1631" s="4"/>
      <c r="B1631" s="4"/>
      <c r="C1631" s="4"/>
      <c r="D1631" s="4"/>
      <c r="E1631" s="4"/>
      <c r="F1631" s="4"/>
      <c r="G1631" s="4"/>
      <c r="H1631" s="4"/>
      <c r="I1631" s="4"/>
      <c r="J1631" s="4"/>
      <c r="K1631" s="4"/>
    </row>
    <row r="1632" spans="1:11" x14ac:dyDescent="0.25">
      <c r="A1632" s="4"/>
      <c r="B1632" s="4"/>
      <c r="C1632" s="4"/>
      <c r="D1632" s="4"/>
      <c r="E1632" s="4"/>
      <c r="F1632" s="4"/>
      <c r="G1632" s="4"/>
      <c r="H1632" s="4"/>
      <c r="I1632" s="4"/>
      <c r="J1632" s="4"/>
      <c r="K1632" s="4"/>
    </row>
    <row r="1633" spans="1:11" x14ac:dyDescent="0.25">
      <c r="A1633" s="4"/>
      <c r="B1633" s="4"/>
      <c r="C1633" s="4"/>
      <c r="D1633" s="4"/>
      <c r="E1633" s="4"/>
      <c r="F1633" s="4"/>
      <c r="G1633" s="4"/>
      <c r="H1633" s="4"/>
      <c r="I1633" s="4"/>
      <c r="J1633" s="4"/>
      <c r="K1633" s="4"/>
    </row>
    <row r="1634" spans="1:11" x14ac:dyDescent="0.25">
      <c r="A1634" s="4"/>
      <c r="B1634" s="4"/>
      <c r="C1634" s="4"/>
      <c r="D1634" s="4"/>
      <c r="E1634" s="4"/>
      <c r="F1634" s="4"/>
      <c r="G1634" s="4"/>
      <c r="H1634" s="4"/>
      <c r="I1634" s="4"/>
      <c r="J1634" s="4"/>
      <c r="K1634" s="4"/>
    </row>
    <row r="1635" spans="1:11" x14ac:dyDescent="0.25">
      <c r="A1635" s="4"/>
      <c r="B1635" s="4"/>
      <c r="C1635" s="4"/>
      <c r="D1635" s="4"/>
      <c r="E1635" s="4"/>
      <c r="F1635" s="4"/>
      <c r="G1635" s="4"/>
      <c r="H1635" s="4"/>
      <c r="I1635" s="4"/>
      <c r="J1635" s="4"/>
      <c r="K1635" s="4"/>
    </row>
    <row r="1636" spans="1:11" x14ac:dyDescent="0.25">
      <c r="A1636" s="4"/>
      <c r="B1636" s="4"/>
      <c r="C1636" s="4"/>
      <c r="D1636" s="4"/>
      <c r="E1636" s="4"/>
      <c r="F1636" s="4"/>
      <c r="G1636" s="4"/>
      <c r="H1636" s="4"/>
      <c r="I1636" s="4"/>
      <c r="J1636" s="4"/>
      <c r="K1636" s="4"/>
    </row>
    <row r="1637" spans="1:11" x14ac:dyDescent="0.25">
      <c r="A1637" s="4"/>
      <c r="B1637" s="4"/>
      <c r="C1637" s="4"/>
      <c r="D1637" s="4"/>
      <c r="E1637" s="4"/>
      <c r="F1637" s="4"/>
      <c r="G1637" s="4"/>
      <c r="H1637" s="4"/>
      <c r="I1637" s="4"/>
      <c r="J1637" s="4"/>
      <c r="K1637" s="4"/>
    </row>
    <row r="1638" spans="1:11" x14ac:dyDescent="0.25">
      <c r="A1638" s="4"/>
      <c r="B1638" s="4"/>
      <c r="C1638" s="4"/>
      <c r="D1638" s="4"/>
      <c r="E1638" s="4"/>
      <c r="F1638" s="4"/>
      <c r="G1638" s="4"/>
      <c r="H1638" s="4"/>
      <c r="I1638" s="4"/>
      <c r="J1638" s="4"/>
      <c r="K1638" s="4"/>
    </row>
    <row r="1639" spans="1:11" x14ac:dyDescent="0.25">
      <c r="A1639" s="4"/>
      <c r="B1639" s="4"/>
      <c r="C1639" s="4"/>
      <c r="D1639" s="4"/>
      <c r="E1639" s="4"/>
      <c r="F1639" s="4"/>
      <c r="G1639" s="4"/>
      <c r="H1639" s="4"/>
      <c r="I1639" s="4"/>
      <c r="J1639" s="4"/>
      <c r="K1639" s="4"/>
    </row>
    <row r="1640" spans="1:11" x14ac:dyDescent="0.25">
      <c r="A1640" s="4"/>
      <c r="B1640" s="4"/>
      <c r="C1640" s="4"/>
      <c r="D1640" s="4"/>
      <c r="E1640" s="4"/>
      <c r="F1640" s="4"/>
      <c r="G1640" s="4"/>
      <c r="H1640" s="4"/>
      <c r="I1640" s="4"/>
      <c r="J1640" s="4"/>
      <c r="K1640" s="4"/>
    </row>
    <row r="1641" spans="1:11" x14ac:dyDescent="0.25">
      <c r="A1641" s="4"/>
      <c r="B1641" s="4"/>
      <c r="C1641" s="4"/>
      <c r="D1641" s="4"/>
      <c r="E1641" s="4"/>
      <c r="F1641" s="4"/>
      <c r="G1641" s="4"/>
      <c r="H1641" s="4"/>
      <c r="I1641" s="4"/>
      <c r="J1641" s="4"/>
      <c r="K1641" s="4"/>
    </row>
    <row r="1642" spans="1:11" x14ac:dyDescent="0.25">
      <c r="A1642" s="4"/>
      <c r="B1642" s="4"/>
      <c r="C1642" s="4"/>
      <c r="D1642" s="4"/>
      <c r="E1642" s="4"/>
      <c r="F1642" s="4"/>
      <c r="G1642" s="4"/>
      <c r="H1642" s="4"/>
      <c r="I1642" s="4"/>
      <c r="J1642" s="4"/>
      <c r="K1642" s="4"/>
    </row>
    <row r="1643" spans="1:11" x14ac:dyDescent="0.25">
      <c r="A1643" s="4"/>
      <c r="B1643" s="4"/>
      <c r="C1643" s="4"/>
      <c r="D1643" s="4"/>
      <c r="E1643" s="4"/>
      <c r="F1643" s="4"/>
      <c r="G1643" s="4"/>
      <c r="H1643" s="4"/>
      <c r="I1643" s="4"/>
      <c r="J1643" s="4"/>
      <c r="K1643" s="4"/>
    </row>
    <row r="1644" spans="1:11" x14ac:dyDescent="0.25">
      <c r="A1644" s="4"/>
      <c r="B1644" s="4"/>
      <c r="C1644" s="4"/>
      <c r="D1644" s="4"/>
      <c r="E1644" s="4"/>
      <c r="F1644" s="4"/>
      <c r="G1644" s="4"/>
      <c r="H1644" s="4"/>
      <c r="I1644" s="4"/>
      <c r="J1644" s="4"/>
      <c r="K1644" s="4"/>
    </row>
    <row r="1645" spans="1:11" x14ac:dyDescent="0.25">
      <c r="A1645" s="4"/>
      <c r="B1645" s="4"/>
      <c r="C1645" s="4"/>
      <c r="D1645" s="4"/>
      <c r="E1645" s="4"/>
      <c r="F1645" s="4"/>
      <c r="G1645" s="4"/>
      <c r="H1645" s="4"/>
      <c r="I1645" s="4"/>
      <c r="J1645" s="4"/>
      <c r="K1645" s="4"/>
    </row>
    <row r="1646" spans="1:11" x14ac:dyDescent="0.25">
      <c r="A1646" s="4"/>
      <c r="B1646" s="4"/>
      <c r="C1646" s="4"/>
      <c r="D1646" s="4"/>
      <c r="E1646" s="4"/>
      <c r="F1646" s="4"/>
      <c r="G1646" s="4"/>
      <c r="H1646" s="4"/>
      <c r="I1646" s="4"/>
      <c r="J1646" s="4"/>
      <c r="K1646" s="4"/>
    </row>
    <row r="1647" spans="1:11" x14ac:dyDescent="0.25">
      <c r="A1647" s="4"/>
      <c r="B1647" s="4"/>
      <c r="C1647" s="4"/>
      <c r="D1647" s="4"/>
      <c r="E1647" s="4"/>
      <c r="F1647" s="4"/>
      <c r="G1647" s="4"/>
      <c r="H1647" s="4"/>
      <c r="I1647" s="4"/>
      <c r="J1647" s="4"/>
      <c r="K1647" s="4"/>
    </row>
    <row r="1648" spans="1:11" x14ac:dyDescent="0.25">
      <c r="A1648" s="4"/>
      <c r="B1648" s="4"/>
      <c r="C1648" s="4"/>
      <c r="D1648" s="4"/>
      <c r="E1648" s="4"/>
      <c r="F1648" s="4"/>
      <c r="G1648" s="4"/>
      <c r="H1648" s="4"/>
      <c r="I1648" s="4"/>
      <c r="J1648" s="4"/>
      <c r="K1648" s="4"/>
    </row>
    <row r="1649" spans="1:11" x14ac:dyDescent="0.25">
      <c r="A1649" s="4"/>
      <c r="B1649" s="4"/>
      <c r="C1649" s="4"/>
      <c r="D1649" s="4"/>
      <c r="E1649" s="4"/>
      <c r="F1649" s="4"/>
      <c r="G1649" s="4"/>
      <c r="H1649" s="4"/>
      <c r="I1649" s="4"/>
      <c r="J1649" s="4"/>
      <c r="K1649" s="4"/>
    </row>
    <row r="1650" spans="1:11" x14ac:dyDescent="0.25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</row>
    <row r="1651" spans="1:11" x14ac:dyDescent="0.25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</row>
    <row r="1652" spans="1:11" x14ac:dyDescent="0.25">
      <c r="A1652" s="4"/>
      <c r="B1652" s="4"/>
      <c r="C1652" s="4"/>
      <c r="D1652" s="4"/>
      <c r="E1652" s="4"/>
      <c r="F1652" s="4"/>
      <c r="G1652" s="4"/>
      <c r="H1652" s="4"/>
      <c r="I1652" s="4"/>
      <c r="J1652" s="4"/>
      <c r="K1652" s="4"/>
    </row>
    <row r="1653" spans="1:11" x14ac:dyDescent="0.25">
      <c r="A1653" s="4"/>
      <c r="B1653" s="4"/>
      <c r="C1653" s="4"/>
      <c r="D1653" s="4"/>
      <c r="E1653" s="4"/>
      <c r="F1653" s="4"/>
      <c r="G1653" s="4"/>
      <c r="H1653" s="4"/>
      <c r="I1653" s="4"/>
      <c r="J1653" s="4"/>
      <c r="K1653" s="4"/>
    </row>
    <row r="1654" spans="1:11" x14ac:dyDescent="0.25">
      <c r="A1654" s="4"/>
      <c r="B1654" s="4"/>
      <c r="C1654" s="4"/>
      <c r="D1654" s="4"/>
      <c r="E1654" s="4"/>
      <c r="F1654" s="4"/>
      <c r="G1654" s="4"/>
      <c r="H1654" s="4"/>
      <c r="I1654" s="4"/>
      <c r="J1654" s="4"/>
      <c r="K1654" s="4"/>
    </row>
    <row r="1655" spans="1:11" x14ac:dyDescent="0.25">
      <c r="A1655" s="4"/>
      <c r="B1655" s="4"/>
      <c r="C1655" s="4"/>
      <c r="D1655" s="4"/>
      <c r="E1655" s="4"/>
      <c r="F1655" s="4"/>
      <c r="G1655" s="4"/>
      <c r="H1655" s="4"/>
      <c r="I1655" s="4"/>
      <c r="J1655" s="4"/>
      <c r="K1655" s="4"/>
    </row>
    <row r="1656" spans="1:11" x14ac:dyDescent="0.25">
      <c r="A1656" s="4"/>
      <c r="B1656" s="4"/>
      <c r="C1656" s="4"/>
      <c r="D1656" s="4"/>
      <c r="E1656" s="4"/>
      <c r="F1656" s="4"/>
      <c r="G1656" s="4"/>
      <c r="H1656" s="4"/>
      <c r="I1656" s="4"/>
      <c r="J1656" s="4"/>
      <c r="K1656" s="4"/>
    </row>
    <row r="1657" spans="1:11" x14ac:dyDescent="0.25">
      <c r="A1657" s="4"/>
      <c r="B1657" s="4"/>
      <c r="C1657" s="4"/>
      <c r="D1657" s="4"/>
      <c r="E1657" s="4"/>
      <c r="F1657" s="4"/>
      <c r="G1657" s="4"/>
      <c r="H1657" s="4"/>
      <c r="I1657" s="4"/>
      <c r="J1657" s="4"/>
      <c r="K1657" s="4"/>
    </row>
    <row r="1658" spans="1:11" x14ac:dyDescent="0.25">
      <c r="A1658" s="4"/>
      <c r="B1658" s="4"/>
      <c r="C1658" s="4"/>
      <c r="D1658" s="4"/>
      <c r="E1658" s="4"/>
      <c r="F1658" s="4"/>
      <c r="G1658" s="4"/>
      <c r="H1658" s="4"/>
      <c r="I1658" s="4"/>
      <c r="J1658" s="4"/>
      <c r="K1658" s="4"/>
    </row>
    <row r="1659" spans="1:11" x14ac:dyDescent="0.25">
      <c r="A1659" s="4"/>
      <c r="B1659" s="4"/>
      <c r="C1659" s="4"/>
      <c r="D1659" s="4"/>
      <c r="E1659" s="4"/>
      <c r="F1659" s="4"/>
      <c r="G1659" s="4"/>
      <c r="H1659" s="4"/>
      <c r="I1659" s="4"/>
      <c r="J1659" s="4"/>
      <c r="K1659" s="4"/>
    </row>
    <row r="1660" spans="1:11" x14ac:dyDescent="0.25">
      <c r="A1660" s="4"/>
      <c r="B1660" s="4"/>
      <c r="C1660" s="4"/>
      <c r="D1660" s="4"/>
      <c r="E1660" s="4"/>
      <c r="F1660" s="4"/>
      <c r="G1660" s="4"/>
      <c r="H1660" s="4"/>
      <c r="I1660" s="4"/>
      <c r="J1660" s="4"/>
      <c r="K1660" s="4"/>
    </row>
    <row r="1661" spans="1:11" x14ac:dyDescent="0.25">
      <c r="A1661" s="4"/>
      <c r="B1661" s="4"/>
      <c r="C1661" s="4"/>
      <c r="D1661" s="4"/>
      <c r="E1661" s="4"/>
      <c r="F1661" s="4"/>
      <c r="G1661" s="4"/>
      <c r="H1661" s="4"/>
      <c r="I1661" s="4"/>
      <c r="J1661" s="4"/>
      <c r="K1661" s="4"/>
    </row>
    <row r="1662" spans="1:11" x14ac:dyDescent="0.25">
      <c r="A1662" s="4"/>
      <c r="B1662" s="4"/>
      <c r="C1662" s="4"/>
      <c r="D1662" s="4"/>
      <c r="E1662" s="4"/>
      <c r="F1662" s="4"/>
      <c r="G1662" s="4"/>
      <c r="H1662" s="4"/>
      <c r="I1662" s="4"/>
      <c r="J1662" s="4"/>
      <c r="K1662" s="4"/>
    </row>
    <row r="1663" spans="1:11" x14ac:dyDescent="0.25">
      <c r="A1663" s="4"/>
      <c r="B1663" s="4"/>
      <c r="C1663" s="4"/>
      <c r="D1663" s="4"/>
      <c r="E1663" s="4"/>
      <c r="F1663" s="4"/>
      <c r="G1663" s="4"/>
      <c r="H1663" s="4"/>
      <c r="I1663" s="4"/>
      <c r="J1663" s="4"/>
      <c r="K1663" s="4"/>
    </row>
    <row r="1664" spans="1:11" x14ac:dyDescent="0.25">
      <c r="A1664" s="4"/>
      <c r="B1664" s="4"/>
      <c r="C1664" s="4"/>
      <c r="D1664" s="4"/>
      <c r="E1664" s="4"/>
      <c r="F1664" s="4"/>
      <c r="G1664" s="4"/>
      <c r="H1664" s="4"/>
      <c r="I1664" s="4"/>
      <c r="J1664" s="4"/>
      <c r="K1664" s="4"/>
    </row>
    <row r="1665" spans="1:11" x14ac:dyDescent="0.25">
      <c r="A1665" s="4"/>
      <c r="B1665" s="4"/>
      <c r="C1665" s="4"/>
      <c r="D1665" s="4"/>
      <c r="E1665" s="4"/>
      <c r="F1665" s="4"/>
      <c r="G1665" s="4"/>
      <c r="H1665" s="4"/>
      <c r="I1665" s="4"/>
      <c r="J1665" s="4"/>
      <c r="K1665" s="4"/>
    </row>
    <row r="1666" spans="1:11" x14ac:dyDescent="0.25">
      <c r="A1666" s="4"/>
      <c r="B1666" s="4"/>
      <c r="C1666" s="4"/>
      <c r="D1666" s="4"/>
      <c r="E1666" s="4"/>
      <c r="F1666" s="4"/>
      <c r="G1666" s="4"/>
      <c r="H1666" s="4"/>
      <c r="I1666" s="4"/>
      <c r="J1666" s="4"/>
      <c r="K1666" s="4"/>
    </row>
    <row r="1667" spans="1:11" x14ac:dyDescent="0.25">
      <c r="A1667" s="4"/>
      <c r="B1667" s="4"/>
      <c r="C1667" s="4"/>
      <c r="D1667" s="4"/>
      <c r="E1667" s="4"/>
      <c r="F1667" s="4"/>
      <c r="G1667" s="4"/>
      <c r="H1667" s="4"/>
      <c r="I1667" s="4"/>
      <c r="J1667" s="4"/>
      <c r="K1667" s="4"/>
    </row>
    <row r="1668" spans="1:11" x14ac:dyDescent="0.25">
      <c r="A1668" s="4"/>
      <c r="B1668" s="4"/>
      <c r="C1668" s="4"/>
      <c r="D1668" s="4"/>
      <c r="E1668" s="4"/>
      <c r="F1668" s="4"/>
      <c r="G1668" s="4"/>
      <c r="H1668" s="4"/>
      <c r="I1668" s="4"/>
      <c r="J1668" s="4"/>
      <c r="K1668" s="4"/>
    </row>
    <row r="1669" spans="1:11" x14ac:dyDescent="0.25">
      <c r="A1669" s="4"/>
      <c r="B1669" s="4"/>
      <c r="C1669" s="4"/>
      <c r="D1669" s="4"/>
      <c r="E1669" s="4"/>
      <c r="F1669" s="4"/>
      <c r="G1669" s="4"/>
      <c r="H1669" s="4"/>
      <c r="I1669" s="4"/>
      <c r="J1669" s="4"/>
      <c r="K1669" s="4"/>
    </row>
    <row r="1670" spans="1:11" x14ac:dyDescent="0.25">
      <c r="A1670" s="4"/>
      <c r="B1670" s="4"/>
      <c r="C1670" s="4"/>
      <c r="D1670" s="4"/>
      <c r="E1670" s="4"/>
      <c r="F1670" s="4"/>
      <c r="G1670" s="4"/>
      <c r="H1670" s="4"/>
      <c r="I1670" s="4"/>
      <c r="J1670" s="4"/>
      <c r="K1670" s="4"/>
    </row>
    <row r="1671" spans="1:11" x14ac:dyDescent="0.25">
      <c r="A1671" s="4"/>
      <c r="B1671" s="4"/>
      <c r="C1671" s="4"/>
      <c r="D1671" s="4"/>
      <c r="E1671" s="4"/>
      <c r="F1671" s="4"/>
      <c r="G1671" s="4"/>
      <c r="H1671" s="4"/>
      <c r="I1671" s="4"/>
      <c r="J1671" s="4"/>
      <c r="K1671" s="4"/>
    </row>
    <row r="1672" spans="1:11" x14ac:dyDescent="0.25">
      <c r="A1672" s="4"/>
      <c r="B1672" s="4"/>
      <c r="C1672" s="4"/>
      <c r="D1672" s="4"/>
      <c r="E1672" s="4"/>
      <c r="F1672" s="4"/>
      <c r="G1672" s="4"/>
      <c r="H1672" s="4"/>
      <c r="I1672" s="4"/>
      <c r="J1672" s="4"/>
      <c r="K1672" s="4"/>
    </row>
    <row r="1673" spans="1:11" x14ac:dyDescent="0.25">
      <c r="A1673" s="4"/>
      <c r="B1673" s="4"/>
      <c r="C1673" s="4"/>
      <c r="D1673" s="4"/>
      <c r="E1673" s="4"/>
      <c r="F1673" s="4"/>
      <c r="G1673" s="4"/>
      <c r="H1673" s="4"/>
      <c r="I1673" s="4"/>
      <c r="J1673" s="4"/>
      <c r="K1673" s="4"/>
    </row>
    <row r="1674" spans="1:11" x14ac:dyDescent="0.25">
      <c r="A1674" s="4"/>
      <c r="B1674" s="4"/>
      <c r="C1674" s="4"/>
      <c r="D1674" s="4"/>
      <c r="E1674" s="4"/>
      <c r="F1674" s="4"/>
      <c r="G1674" s="4"/>
      <c r="H1674" s="4"/>
      <c r="I1674" s="4"/>
      <c r="J1674" s="4"/>
      <c r="K1674" s="4"/>
    </row>
    <row r="1675" spans="1:11" x14ac:dyDescent="0.25">
      <c r="A1675" s="4"/>
      <c r="B1675" s="4"/>
      <c r="C1675" s="4"/>
      <c r="D1675" s="4"/>
      <c r="E1675" s="4"/>
      <c r="F1675" s="4"/>
      <c r="G1675" s="4"/>
      <c r="H1675" s="4"/>
      <c r="I1675" s="4"/>
      <c r="J1675" s="4"/>
      <c r="K1675" s="4"/>
    </row>
    <row r="1676" spans="1:11" x14ac:dyDescent="0.25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</row>
    <row r="1677" spans="1:11" x14ac:dyDescent="0.25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</row>
    <row r="1678" spans="1:11" x14ac:dyDescent="0.25">
      <c r="A1678" s="4"/>
      <c r="B1678" s="4"/>
      <c r="C1678" s="4"/>
      <c r="D1678" s="4"/>
      <c r="E1678" s="4"/>
      <c r="F1678" s="4"/>
      <c r="G1678" s="4"/>
      <c r="H1678" s="4"/>
      <c r="I1678" s="4"/>
      <c r="J1678" s="4"/>
      <c r="K1678" s="4"/>
    </row>
    <row r="1679" spans="1:11" x14ac:dyDescent="0.25">
      <c r="A1679" s="4"/>
      <c r="B1679" s="4"/>
      <c r="C1679" s="4"/>
      <c r="D1679" s="4"/>
      <c r="E1679" s="4"/>
      <c r="F1679" s="4"/>
      <c r="G1679" s="4"/>
      <c r="H1679" s="4"/>
      <c r="I1679" s="4"/>
      <c r="J1679" s="4"/>
      <c r="K1679" s="4"/>
    </row>
    <row r="1680" spans="1:11" x14ac:dyDescent="0.25">
      <c r="A1680" s="4"/>
      <c r="B1680" s="4"/>
      <c r="C1680" s="4"/>
      <c r="D1680" s="4"/>
      <c r="E1680" s="4"/>
      <c r="F1680" s="4"/>
      <c r="G1680" s="4"/>
      <c r="H1680" s="4"/>
      <c r="I1680" s="4"/>
      <c r="J1680" s="4"/>
      <c r="K1680" s="4"/>
    </row>
    <row r="1681" spans="1:11" x14ac:dyDescent="0.25">
      <c r="A1681" s="4"/>
      <c r="B1681" s="4"/>
      <c r="C1681" s="4"/>
      <c r="D1681" s="4"/>
      <c r="E1681" s="4"/>
      <c r="F1681" s="4"/>
      <c r="G1681" s="4"/>
      <c r="H1681" s="4"/>
      <c r="I1681" s="4"/>
      <c r="J1681" s="4"/>
      <c r="K1681" s="4"/>
    </row>
    <row r="1682" spans="1:11" x14ac:dyDescent="0.25">
      <c r="A1682" s="4"/>
      <c r="B1682" s="4"/>
      <c r="C1682" s="4"/>
      <c r="D1682" s="4"/>
      <c r="E1682" s="4"/>
      <c r="F1682" s="4"/>
      <c r="G1682" s="4"/>
      <c r="H1682" s="4"/>
      <c r="I1682" s="4"/>
      <c r="J1682" s="4"/>
      <c r="K1682" s="4"/>
    </row>
    <row r="1683" spans="1:11" x14ac:dyDescent="0.25">
      <c r="A1683" s="4"/>
      <c r="B1683" s="4"/>
      <c r="C1683" s="4"/>
      <c r="D1683" s="4"/>
      <c r="E1683" s="4"/>
      <c r="F1683" s="4"/>
      <c r="G1683" s="4"/>
      <c r="H1683" s="4"/>
      <c r="I1683" s="4"/>
      <c r="J1683" s="4"/>
      <c r="K1683" s="4"/>
    </row>
    <row r="1684" spans="1:11" x14ac:dyDescent="0.25">
      <c r="A1684" s="4"/>
      <c r="B1684" s="4"/>
      <c r="C1684" s="4"/>
      <c r="D1684" s="4"/>
      <c r="E1684" s="4"/>
      <c r="F1684" s="4"/>
      <c r="G1684" s="4"/>
      <c r="H1684" s="4"/>
      <c r="I1684" s="4"/>
      <c r="J1684" s="4"/>
      <c r="K1684" s="4"/>
    </row>
    <row r="1685" spans="1:11" x14ac:dyDescent="0.25">
      <c r="A1685" s="4"/>
      <c r="B1685" s="4"/>
      <c r="C1685" s="4"/>
      <c r="D1685" s="4"/>
      <c r="E1685" s="4"/>
      <c r="F1685" s="4"/>
      <c r="G1685" s="4"/>
      <c r="H1685" s="4"/>
      <c r="I1685" s="4"/>
      <c r="J1685" s="4"/>
      <c r="K1685" s="4"/>
    </row>
    <row r="1686" spans="1:11" x14ac:dyDescent="0.25">
      <c r="A1686" s="4"/>
      <c r="B1686" s="4"/>
      <c r="C1686" s="4"/>
      <c r="D1686" s="4"/>
      <c r="E1686" s="4"/>
      <c r="F1686" s="4"/>
      <c r="G1686" s="4"/>
      <c r="H1686" s="4"/>
      <c r="I1686" s="4"/>
      <c r="J1686" s="4"/>
      <c r="K1686" s="4"/>
    </row>
    <row r="1687" spans="1:11" x14ac:dyDescent="0.25">
      <c r="A1687" s="4"/>
      <c r="B1687" s="4"/>
      <c r="C1687" s="4"/>
      <c r="D1687" s="4"/>
      <c r="E1687" s="4"/>
      <c r="F1687" s="4"/>
      <c r="G1687" s="4"/>
      <c r="H1687" s="4"/>
      <c r="I1687" s="4"/>
      <c r="J1687" s="4"/>
      <c r="K1687" s="4"/>
    </row>
    <row r="1688" spans="1:11" x14ac:dyDescent="0.25">
      <c r="A1688" s="4"/>
      <c r="B1688" s="4"/>
      <c r="C1688" s="4"/>
      <c r="D1688" s="4"/>
      <c r="E1688" s="4"/>
      <c r="F1688" s="4"/>
      <c r="G1688" s="4"/>
      <c r="H1688" s="4"/>
      <c r="I1688" s="4"/>
      <c r="J1688" s="4"/>
      <c r="K1688" s="4"/>
    </row>
    <row r="1689" spans="1:11" x14ac:dyDescent="0.25">
      <c r="A1689" s="4"/>
      <c r="B1689" s="4"/>
      <c r="C1689" s="4"/>
      <c r="D1689" s="4"/>
      <c r="E1689" s="4"/>
      <c r="F1689" s="4"/>
      <c r="G1689" s="4"/>
      <c r="H1689" s="4"/>
      <c r="I1689" s="4"/>
      <c r="J1689" s="4"/>
      <c r="K1689" s="4"/>
    </row>
    <row r="1690" spans="1:11" x14ac:dyDescent="0.25">
      <c r="A1690" s="4"/>
      <c r="B1690" s="4"/>
      <c r="C1690" s="4"/>
      <c r="D1690" s="4"/>
      <c r="E1690" s="4"/>
      <c r="F1690" s="4"/>
      <c r="G1690" s="4"/>
      <c r="H1690" s="4"/>
      <c r="I1690" s="4"/>
      <c r="J1690" s="4"/>
      <c r="K1690" s="4"/>
    </row>
    <row r="1691" spans="1:11" x14ac:dyDescent="0.25">
      <c r="A1691" s="4"/>
      <c r="B1691" s="4"/>
      <c r="C1691" s="4"/>
      <c r="D1691" s="4"/>
      <c r="E1691" s="4"/>
      <c r="F1691" s="4"/>
      <c r="G1691" s="4"/>
      <c r="H1691" s="4"/>
      <c r="I1691" s="4"/>
      <c r="J1691" s="4"/>
      <c r="K1691" s="4"/>
    </row>
    <row r="1692" spans="1:11" x14ac:dyDescent="0.25">
      <c r="A1692" s="4"/>
      <c r="B1692" s="4"/>
      <c r="C1692" s="4"/>
      <c r="D1692" s="4"/>
      <c r="E1692" s="4"/>
      <c r="F1692" s="4"/>
      <c r="G1692" s="4"/>
      <c r="H1692" s="4"/>
      <c r="I1692" s="4"/>
      <c r="J1692" s="4"/>
      <c r="K1692" s="4"/>
    </row>
    <row r="1693" spans="1:11" x14ac:dyDescent="0.25">
      <c r="A1693" s="4"/>
      <c r="B1693" s="4"/>
      <c r="C1693" s="4"/>
      <c r="D1693" s="4"/>
      <c r="E1693" s="4"/>
      <c r="F1693" s="4"/>
      <c r="G1693" s="4"/>
      <c r="H1693" s="4"/>
      <c r="I1693" s="4"/>
      <c r="J1693" s="4"/>
      <c r="K1693" s="4"/>
    </row>
    <row r="1694" spans="1:11" x14ac:dyDescent="0.25">
      <c r="A1694" s="4"/>
      <c r="B1694" s="4"/>
      <c r="C1694" s="4"/>
      <c r="D1694" s="4"/>
      <c r="E1694" s="4"/>
      <c r="F1694" s="4"/>
      <c r="G1694" s="4"/>
      <c r="H1694" s="4"/>
      <c r="I1694" s="4"/>
      <c r="J1694" s="4"/>
      <c r="K1694" s="4"/>
    </row>
    <row r="1695" spans="1:11" x14ac:dyDescent="0.25">
      <c r="A1695" s="4"/>
      <c r="B1695" s="4"/>
      <c r="C1695" s="4"/>
      <c r="D1695" s="4"/>
      <c r="E1695" s="4"/>
      <c r="F1695" s="4"/>
      <c r="G1695" s="4"/>
      <c r="H1695" s="4"/>
      <c r="I1695" s="4"/>
      <c r="J1695" s="4"/>
      <c r="K1695" s="4"/>
    </row>
    <row r="1696" spans="1:11" x14ac:dyDescent="0.25">
      <c r="A1696" s="4"/>
      <c r="B1696" s="4"/>
      <c r="C1696" s="4"/>
      <c r="D1696" s="4"/>
      <c r="E1696" s="4"/>
      <c r="F1696" s="4"/>
      <c r="G1696" s="4"/>
      <c r="H1696" s="4"/>
      <c r="I1696" s="4"/>
      <c r="J1696" s="4"/>
      <c r="K1696" s="4"/>
    </row>
    <row r="1697" spans="1:11" x14ac:dyDescent="0.25">
      <c r="A1697" s="4"/>
      <c r="B1697" s="4"/>
      <c r="C1697" s="4"/>
      <c r="D1697" s="4"/>
      <c r="E1697" s="4"/>
      <c r="F1697" s="4"/>
      <c r="G1697" s="4"/>
      <c r="H1697" s="4"/>
      <c r="I1697" s="4"/>
      <c r="J1697" s="4"/>
      <c r="K1697" s="4"/>
    </row>
    <row r="1698" spans="1:11" x14ac:dyDescent="0.25">
      <c r="A1698" s="4"/>
      <c r="B1698" s="4"/>
      <c r="C1698" s="4"/>
      <c r="D1698" s="4"/>
      <c r="E1698" s="4"/>
      <c r="F1698" s="4"/>
      <c r="G1698" s="4"/>
      <c r="H1698" s="4"/>
      <c r="I1698" s="4"/>
      <c r="J1698" s="4"/>
      <c r="K1698" s="4"/>
    </row>
    <row r="1699" spans="1:11" x14ac:dyDescent="0.25">
      <c r="A1699" s="4"/>
      <c r="B1699" s="4"/>
      <c r="C1699" s="4"/>
      <c r="D1699" s="4"/>
      <c r="E1699" s="4"/>
      <c r="F1699" s="4"/>
      <c r="G1699" s="4"/>
      <c r="H1699" s="4"/>
      <c r="I1699" s="4"/>
      <c r="J1699" s="4"/>
      <c r="K1699" s="4"/>
    </row>
    <row r="1700" spans="1:11" x14ac:dyDescent="0.25">
      <c r="A1700" s="4"/>
      <c r="B1700" s="4"/>
      <c r="C1700" s="4"/>
      <c r="D1700" s="4"/>
      <c r="E1700" s="4"/>
      <c r="F1700" s="4"/>
      <c r="G1700" s="4"/>
      <c r="H1700" s="4"/>
      <c r="I1700" s="4"/>
      <c r="J1700" s="4"/>
      <c r="K1700" s="4"/>
    </row>
    <row r="1701" spans="1:11" x14ac:dyDescent="0.25">
      <c r="A1701" s="4"/>
      <c r="B1701" s="4"/>
      <c r="C1701" s="4"/>
      <c r="D1701" s="4"/>
      <c r="E1701" s="4"/>
      <c r="F1701" s="4"/>
      <c r="G1701" s="4"/>
      <c r="H1701" s="4"/>
      <c r="I1701" s="4"/>
      <c r="J1701" s="4"/>
      <c r="K1701" s="4"/>
    </row>
    <row r="1702" spans="1:11" x14ac:dyDescent="0.25">
      <c r="A1702" s="4"/>
      <c r="B1702" s="4"/>
      <c r="C1702" s="4"/>
      <c r="D1702" s="4"/>
      <c r="E1702" s="4"/>
      <c r="F1702" s="4"/>
      <c r="G1702" s="4"/>
      <c r="H1702" s="4"/>
      <c r="I1702" s="4"/>
      <c r="J1702" s="4"/>
      <c r="K1702" s="4"/>
    </row>
    <row r="1703" spans="1:11" x14ac:dyDescent="0.25">
      <c r="A1703" s="4"/>
      <c r="B1703" s="4"/>
      <c r="C1703" s="4"/>
      <c r="D1703" s="4"/>
      <c r="E1703" s="4"/>
      <c r="F1703" s="4"/>
      <c r="G1703" s="4"/>
      <c r="H1703" s="4"/>
      <c r="I1703" s="4"/>
      <c r="J1703" s="4"/>
      <c r="K1703" s="4"/>
    </row>
    <row r="1704" spans="1:11" x14ac:dyDescent="0.25">
      <c r="A1704" s="4"/>
      <c r="B1704" s="4"/>
      <c r="C1704" s="4"/>
      <c r="D1704" s="4"/>
      <c r="E1704" s="4"/>
      <c r="F1704" s="4"/>
      <c r="G1704" s="4"/>
      <c r="H1704" s="4"/>
      <c r="I1704" s="4"/>
      <c r="J1704" s="4"/>
      <c r="K1704" s="4"/>
    </row>
    <row r="1705" spans="1:11" x14ac:dyDescent="0.25">
      <c r="A1705" s="4"/>
      <c r="B1705" s="4"/>
      <c r="C1705" s="4"/>
      <c r="D1705" s="4"/>
      <c r="E1705" s="4"/>
      <c r="F1705" s="4"/>
      <c r="G1705" s="4"/>
      <c r="H1705" s="4"/>
      <c r="I1705" s="4"/>
      <c r="J1705" s="4"/>
      <c r="K1705" s="4"/>
    </row>
    <row r="1706" spans="1:11" x14ac:dyDescent="0.25">
      <c r="A1706" s="4"/>
      <c r="B1706" s="4"/>
      <c r="C1706" s="4"/>
      <c r="D1706" s="4"/>
      <c r="E1706" s="4"/>
      <c r="F1706" s="4"/>
      <c r="G1706" s="4"/>
      <c r="H1706" s="4"/>
      <c r="I1706" s="4"/>
      <c r="J1706" s="4"/>
      <c r="K1706" s="4"/>
    </row>
    <row r="1707" spans="1:11" x14ac:dyDescent="0.25">
      <c r="A1707" s="4"/>
      <c r="B1707" s="4"/>
      <c r="C1707" s="4"/>
      <c r="D1707" s="4"/>
      <c r="E1707" s="4"/>
      <c r="F1707" s="4"/>
      <c r="G1707" s="4"/>
      <c r="H1707" s="4"/>
      <c r="I1707" s="4"/>
      <c r="J1707" s="4"/>
      <c r="K1707" s="4"/>
    </row>
    <row r="1708" spans="1:11" x14ac:dyDescent="0.25">
      <c r="A1708" s="4"/>
      <c r="B1708" s="4"/>
      <c r="C1708" s="4"/>
      <c r="D1708" s="4"/>
      <c r="E1708" s="4"/>
      <c r="F1708" s="4"/>
      <c r="G1708" s="4"/>
      <c r="H1708" s="4"/>
      <c r="I1708" s="4"/>
      <c r="J1708" s="4"/>
      <c r="K1708" s="4"/>
    </row>
    <row r="1709" spans="1:11" x14ac:dyDescent="0.25">
      <c r="A1709" s="4"/>
      <c r="B1709" s="4"/>
      <c r="C1709" s="4"/>
      <c r="D1709" s="4"/>
      <c r="E1709" s="4"/>
      <c r="F1709" s="4"/>
      <c r="G1709" s="4"/>
      <c r="H1709" s="4"/>
      <c r="I1709" s="4"/>
      <c r="J1709" s="4"/>
      <c r="K1709" s="4"/>
    </row>
    <row r="1710" spans="1:11" x14ac:dyDescent="0.25">
      <c r="A1710" s="4"/>
      <c r="B1710" s="4"/>
      <c r="C1710" s="4"/>
      <c r="D1710" s="4"/>
      <c r="E1710" s="4"/>
      <c r="F1710" s="4"/>
      <c r="G1710" s="4"/>
      <c r="H1710" s="4"/>
      <c r="I1710" s="4"/>
      <c r="J1710" s="4"/>
      <c r="K1710" s="4"/>
    </row>
    <row r="1711" spans="1:11" x14ac:dyDescent="0.25">
      <c r="A1711" s="4"/>
      <c r="B1711" s="4"/>
      <c r="C1711" s="4"/>
      <c r="D1711" s="4"/>
      <c r="E1711" s="4"/>
      <c r="F1711" s="4"/>
      <c r="G1711" s="4"/>
      <c r="H1711" s="4"/>
      <c r="I1711" s="4"/>
      <c r="J1711" s="4"/>
      <c r="K1711" s="4"/>
    </row>
    <row r="1712" spans="1:11" x14ac:dyDescent="0.25">
      <c r="A1712" s="4"/>
      <c r="B1712" s="4"/>
      <c r="C1712" s="4"/>
      <c r="D1712" s="4"/>
      <c r="E1712" s="4"/>
      <c r="F1712" s="4"/>
      <c r="G1712" s="4"/>
      <c r="H1712" s="4"/>
      <c r="I1712" s="4"/>
      <c r="J1712" s="4"/>
      <c r="K1712" s="4"/>
    </row>
    <row r="1713" spans="1:11" x14ac:dyDescent="0.25">
      <c r="A1713" s="4"/>
      <c r="B1713" s="4"/>
      <c r="C1713" s="4"/>
      <c r="D1713" s="4"/>
      <c r="E1713" s="4"/>
      <c r="F1713" s="4"/>
      <c r="G1713" s="4"/>
      <c r="H1713" s="4"/>
      <c r="I1713" s="4"/>
      <c r="J1713" s="4"/>
      <c r="K1713" s="4"/>
    </row>
    <row r="1714" spans="1:11" x14ac:dyDescent="0.25">
      <c r="A1714" s="4"/>
      <c r="B1714" s="4"/>
      <c r="C1714" s="4"/>
      <c r="D1714" s="4"/>
      <c r="E1714" s="4"/>
      <c r="F1714" s="4"/>
      <c r="G1714" s="4"/>
      <c r="H1714" s="4"/>
      <c r="I1714" s="4"/>
      <c r="J1714" s="4"/>
      <c r="K1714" s="4"/>
    </row>
    <row r="1715" spans="1:11" x14ac:dyDescent="0.25">
      <c r="A1715" s="4"/>
      <c r="B1715" s="4"/>
      <c r="C1715" s="4"/>
      <c r="D1715" s="4"/>
      <c r="E1715" s="4"/>
      <c r="F1715" s="4"/>
      <c r="G1715" s="4"/>
      <c r="H1715" s="4"/>
      <c r="I1715" s="4"/>
      <c r="J1715" s="4"/>
      <c r="K1715" s="4"/>
    </row>
    <row r="1716" spans="1:11" x14ac:dyDescent="0.25">
      <c r="A1716" s="4"/>
      <c r="B1716" s="4"/>
      <c r="C1716" s="4"/>
      <c r="D1716" s="4"/>
      <c r="E1716" s="4"/>
      <c r="F1716" s="4"/>
      <c r="G1716" s="4"/>
      <c r="H1716" s="4"/>
      <c r="I1716" s="4"/>
      <c r="J1716" s="4"/>
      <c r="K1716" s="4"/>
    </row>
    <row r="1717" spans="1:11" x14ac:dyDescent="0.25">
      <c r="A1717" s="4"/>
      <c r="B1717" s="4"/>
      <c r="C1717" s="4"/>
      <c r="D1717" s="4"/>
      <c r="E1717" s="4"/>
      <c r="F1717" s="4"/>
      <c r="G1717" s="4"/>
      <c r="H1717" s="4"/>
      <c r="I1717" s="4"/>
      <c r="J1717" s="4"/>
      <c r="K1717" s="4"/>
    </row>
    <row r="1718" spans="1:11" x14ac:dyDescent="0.25">
      <c r="A1718" s="4"/>
      <c r="B1718" s="4"/>
      <c r="C1718" s="4"/>
      <c r="D1718" s="4"/>
      <c r="E1718" s="4"/>
      <c r="F1718" s="4"/>
      <c r="G1718" s="4"/>
      <c r="H1718" s="4"/>
      <c r="I1718" s="4"/>
      <c r="J1718" s="4"/>
      <c r="K1718" s="4"/>
    </row>
    <row r="1719" spans="1:11" x14ac:dyDescent="0.25">
      <c r="A1719" s="4"/>
      <c r="B1719" s="4"/>
      <c r="C1719" s="4"/>
      <c r="D1719" s="4"/>
      <c r="E1719" s="4"/>
      <c r="F1719" s="4"/>
      <c r="G1719" s="4"/>
      <c r="H1719" s="4"/>
      <c r="I1719" s="4"/>
      <c r="J1719" s="4"/>
      <c r="K1719" s="4"/>
    </row>
    <row r="1720" spans="1:11" x14ac:dyDescent="0.25">
      <c r="A1720" s="4"/>
      <c r="B1720" s="4"/>
      <c r="C1720" s="4"/>
      <c r="D1720" s="4"/>
      <c r="E1720" s="4"/>
      <c r="F1720" s="4"/>
      <c r="G1720" s="4"/>
      <c r="H1720" s="4"/>
      <c r="I1720" s="4"/>
      <c r="J1720" s="4"/>
      <c r="K1720" s="4"/>
    </row>
    <row r="1721" spans="1:11" x14ac:dyDescent="0.25">
      <c r="A1721" s="4"/>
      <c r="B1721" s="4"/>
      <c r="C1721" s="4"/>
      <c r="D1721" s="4"/>
      <c r="E1721" s="4"/>
      <c r="F1721" s="4"/>
      <c r="G1721" s="4"/>
      <c r="H1721" s="4"/>
      <c r="I1721" s="4"/>
      <c r="J1721" s="4"/>
      <c r="K1721" s="4"/>
    </row>
    <row r="1722" spans="1:11" x14ac:dyDescent="0.25">
      <c r="A1722" s="4"/>
      <c r="B1722" s="4"/>
      <c r="C1722" s="4"/>
      <c r="D1722" s="4"/>
      <c r="E1722" s="4"/>
      <c r="F1722" s="4"/>
      <c r="G1722" s="4"/>
      <c r="H1722" s="4"/>
      <c r="I1722" s="4"/>
      <c r="J1722" s="4"/>
      <c r="K1722" s="4"/>
    </row>
    <row r="1723" spans="1:11" x14ac:dyDescent="0.25">
      <c r="A1723" s="4"/>
      <c r="B1723" s="4"/>
      <c r="C1723" s="4"/>
      <c r="D1723" s="4"/>
      <c r="E1723" s="4"/>
      <c r="F1723" s="4"/>
      <c r="G1723" s="4"/>
      <c r="H1723" s="4"/>
      <c r="I1723" s="4"/>
      <c r="J1723" s="4"/>
      <c r="K1723" s="4"/>
    </row>
    <row r="1724" spans="1:11" x14ac:dyDescent="0.25">
      <c r="A1724" s="4"/>
      <c r="B1724" s="4"/>
      <c r="C1724" s="4"/>
      <c r="D1724" s="4"/>
      <c r="E1724" s="4"/>
      <c r="F1724" s="4"/>
      <c r="G1724" s="4"/>
      <c r="H1724" s="4"/>
      <c r="I1724" s="4"/>
      <c r="J1724" s="4"/>
      <c r="K1724" s="4"/>
    </row>
    <row r="1725" spans="1:11" x14ac:dyDescent="0.25">
      <c r="A1725" s="4"/>
      <c r="B1725" s="4"/>
      <c r="C1725" s="4"/>
      <c r="D1725" s="4"/>
      <c r="E1725" s="4"/>
      <c r="F1725" s="4"/>
      <c r="G1725" s="4"/>
      <c r="H1725" s="4"/>
      <c r="I1725" s="4"/>
      <c r="J1725" s="4"/>
      <c r="K1725" s="4"/>
    </row>
    <row r="1726" spans="1:11" x14ac:dyDescent="0.25">
      <c r="A1726" s="4"/>
      <c r="B1726" s="4"/>
      <c r="C1726" s="4"/>
      <c r="D1726" s="4"/>
      <c r="E1726" s="4"/>
      <c r="F1726" s="4"/>
      <c r="G1726" s="4"/>
      <c r="H1726" s="4"/>
      <c r="I1726" s="4"/>
      <c r="J1726" s="4"/>
      <c r="K1726" s="4"/>
    </row>
    <row r="1727" spans="1:11" x14ac:dyDescent="0.25">
      <c r="A1727" s="4"/>
      <c r="B1727" s="4"/>
      <c r="C1727" s="4"/>
      <c r="D1727" s="4"/>
      <c r="E1727" s="4"/>
      <c r="F1727" s="4"/>
      <c r="G1727" s="4"/>
      <c r="H1727" s="4"/>
      <c r="I1727" s="4"/>
      <c r="J1727" s="4"/>
      <c r="K1727" s="4"/>
    </row>
    <row r="1728" spans="1:11" x14ac:dyDescent="0.25">
      <c r="A1728" s="4"/>
      <c r="B1728" s="4"/>
      <c r="C1728" s="4"/>
      <c r="D1728" s="4"/>
      <c r="E1728" s="4"/>
      <c r="F1728" s="4"/>
      <c r="G1728" s="4"/>
      <c r="H1728" s="4"/>
      <c r="I1728" s="4"/>
      <c r="J1728" s="4"/>
      <c r="K1728" s="4"/>
    </row>
    <row r="1729" spans="1:11" x14ac:dyDescent="0.25">
      <c r="A1729" s="4"/>
      <c r="B1729" s="4"/>
      <c r="C1729" s="4"/>
      <c r="D1729" s="4"/>
      <c r="E1729" s="4"/>
      <c r="F1729" s="4"/>
      <c r="G1729" s="4"/>
      <c r="H1729" s="4"/>
      <c r="I1729" s="4"/>
      <c r="J1729" s="4"/>
      <c r="K1729" s="4"/>
    </row>
    <row r="1730" spans="1:11" x14ac:dyDescent="0.25">
      <c r="A1730" s="4"/>
      <c r="B1730" s="4"/>
      <c r="C1730" s="4"/>
      <c r="D1730" s="4"/>
      <c r="E1730" s="4"/>
      <c r="F1730" s="4"/>
      <c r="G1730" s="4"/>
      <c r="H1730" s="4"/>
      <c r="I1730" s="4"/>
      <c r="J1730" s="4"/>
      <c r="K1730" s="4"/>
    </row>
    <row r="1731" spans="1:11" x14ac:dyDescent="0.25">
      <c r="A1731" s="4"/>
      <c r="B1731" s="4"/>
      <c r="C1731" s="4"/>
      <c r="D1731" s="4"/>
      <c r="E1731" s="4"/>
      <c r="F1731" s="4"/>
      <c r="G1731" s="4"/>
      <c r="H1731" s="4"/>
      <c r="I1731" s="4"/>
      <c r="J1731" s="4"/>
      <c r="K1731" s="4"/>
    </row>
    <row r="1732" spans="1:11" x14ac:dyDescent="0.25">
      <c r="A1732" s="4"/>
      <c r="B1732" s="4"/>
      <c r="C1732" s="4"/>
      <c r="D1732" s="4"/>
      <c r="E1732" s="4"/>
      <c r="F1732" s="4"/>
      <c r="G1732" s="4"/>
      <c r="H1732" s="4"/>
      <c r="I1732" s="4"/>
      <c r="J1732" s="4"/>
      <c r="K1732" s="4"/>
    </row>
    <row r="1733" spans="1:11" x14ac:dyDescent="0.25">
      <c r="A1733" s="4"/>
      <c r="B1733" s="4"/>
      <c r="C1733" s="4"/>
      <c r="D1733" s="4"/>
      <c r="E1733" s="4"/>
      <c r="F1733" s="4"/>
      <c r="G1733" s="4"/>
      <c r="H1733" s="4"/>
      <c r="I1733" s="4"/>
      <c r="J1733" s="4"/>
      <c r="K1733" s="4"/>
    </row>
    <row r="1734" spans="1:11" x14ac:dyDescent="0.25">
      <c r="A1734" s="4"/>
      <c r="B1734" s="4"/>
      <c r="C1734" s="4"/>
      <c r="D1734" s="4"/>
      <c r="E1734" s="4"/>
      <c r="F1734" s="4"/>
      <c r="G1734" s="4"/>
      <c r="H1734" s="4"/>
      <c r="I1734" s="4"/>
      <c r="J1734" s="4"/>
      <c r="K1734" s="4"/>
    </row>
    <row r="1735" spans="1:11" x14ac:dyDescent="0.25">
      <c r="A1735" s="4"/>
      <c r="B1735" s="4"/>
      <c r="C1735" s="4"/>
      <c r="D1735" s="4"/>
      <c r="E1735" s="4"/>
      <c r="F1735" s="4"/>
      <c r="G1735" s="4"/>
      <c r="H1735" s="4"/>
      <c r="I1735" s="4"/>
      <c r="J1735" s="4"/>
      <c r="K1735" s="4"/>
    </row>
    <row r="1736" spans="1:11" x14ac:dyDescent="0.25">
      <c r="A1736" s="4"/>
      <c r="B1736" s="4"/>
      <c r="C1736" s="4"/>
      <c r="D1736" s="4"/>
      <c r="E1736" s="4"/>
      <c r="F1736" s="4"/>
      <c r="G1736" s="4"/>
      <c r="H1736" s="4"/>
      <c r="I1736" s="4"/>
      <c r="J1736" s="4"/>
      <c r="K1736" s="4"/>
    </row>
    <row r="1737" spans="1:11" x14ac:dyDescent="0.25">
      <c r="A1737" s="4"/>
      <c r="B1737" s="4"/>
      <c r="C1737" s="4"/>
      <c r="D1737" s="4"/>
      <c r="E1737" s="4"/>
      <c r="F1737" s="4"/>
      <c r="G1737" s="4"/>
      <c r="H1737" s="4"/>
      <c r="I1737" s="4"/>
      <c r="J1737" s="4"/>
      <c r="K1737" s="4"/>
    </row>
    <row r="1738" spans="1:11" x14ac:dyDescent="0.25">
      <c r="A1738" s="4"/>
      <c r="B1738" s="4"/>
      <c r="C1738" s="4"/>
      <c r="D1738" s="4"/>
      <c r="E1738" s="4"/>
      <c r="F1738" s="4"/>
      <c r="G1738" s="4"/>
      <c r="H1738" s="4"/>
      <c r="I1738" s="4"/>
      <c r="J1738" s="4"/>
      <c r="K1738" s="4"/>
    </row>
    <row r="1739" spans="1:11" x14ac:dyDescent="0.25">
      <c r="A1739" s="4"/>
      <c r="B1739" s="4"/>
      <c r="C1739" s="4"/>
      <c r="D1739" s="4"/>
      <c r="E1739" s="4"/>
      <c r="F1739" s="4"/>
      <c r="G1739" s="4"/>
      <c r="H1739" s="4"/>
      <c r="I1739" s="4"/>
      <c r="J1739" s="4"/>
      <c r="K1739" s="4"/>
    </row>
    <row r="1740" spans="1:11" x14ac:dyDescent="0.25">
      <c r="A1740" s="4"/>
      <c r="B1740" s="4"/>
      <c r="C1740" s="4"/>
      <c r="D1740" s="4"/>
      <c r="E1740" s="4"/>
      <c r="F1740" s="4"/>
      <c r="G1740" s="4"/>
      <c r="H1740" s="4"/>
      <c r="I1740" s="4"/>
      <c r="J1740" s="4"/>
      <c r="K1740" s="4"/>
    </row>
    <row r="1741" spans="1:11" x14ac:dyDescent="0.25">
      <c r="A1741" s="4"/>
      <c r="B1741" s="4"/>
      <c r="C1741" s="4"/>
      <c r="D1741" s="4"/>
      <c r="E1741" s="4"/>
      <c r="F1741" s="4"/>
      <c r="G1741" s="4"/>
      <c r="H1741" s="4"/>
      <c r="I1741" s="4"/>
      <c r="J1741" s="4"/>
      <c r="K1741" s="4"/>
    </row>
    <row r="1742" spans="1:11" x14ac:dyDescent="0.25">
      <c r="A1742" s="4"/>
      <c r="B1742" s="4"/>
      <c r="C1742" s="4"/>
      <c r="D1742" s="4"/>
      <c r="E1742" s="4"/>
      <c r="F1742" s="4"/>
      <c r="G1742" s="4"/>
      <c r="H1742" s="4"/>
      <c r="I1742" s="4"/>
      <c r="J1742" s="4"/>
      <c r="K1742" s="4"/>
    </row>
    <row r="1743" spans="1:11" x14ac:dyDescent="0.25">
      <c r="A1743" s="4"/>
      <c r="B1743" s="4"/>
      <c r="C1743" s="4"/>
      <c r="D1743" s="4"/>
      <c r="E1743" s="4"/>
      <c r="F1743" s="4"/>
      <c r="G1743" s="4"/>
      <c r="H1743" s="4"/>
      <c r="I1743" s="4"/>
      <c r="J1743" s="4"/>
      <c r="K1743" s="4"/>
    </row>
    <row r="1744" spans="1:11" x14ac:dyDescent="0.25">
      <c r="A1744" s="4"/>
      <c r="B1744" s="4"/>
      <c r="C1744" s="4"/>
      <c r="D1744" s="4"/>
      <c r="E1744" s="4"/>
      <c r="F1744" s="4"/>
      <c r="G1744" s="4"/>
      <c r="H1744" s="4"/>
      <c r="I1744" s="4"/>
      <c r="J1744" s="4"/>
      <c r="K1744" s="4"/>
    </row>
    <row r="1745" spans="1:11" x14ac:dyDescent="0.25">
      <c r="A1745" s="4"/>
      <c r="B1745" s="4"/>
      <c r="C1745" s="4"/>
      <c r="D1745" s="4"/>
      <c r="E1745" s="4"/>
      <c r="F1745" s="4"/>
      <c r="G1745" s="4"/>
      <c r="H1745" s="4"/>
      <c r="I1745" s="4"/>
      <c r="J1745" s="4"/>
      <c r="K1745" s="4"/>
    </row>
    <row r="1746" spans="1:11" x14ac:dyDescent="0.25">
      <c r="A1746" s="4"/>
      <c r="B1746" s="4"/>
      <c r="C1746" s="4"/>
      <c r="D1746" s="4"/>
      <c r="E1746" s="4"/>
      <c r="F1746" s="4"/>
      <c r="G1746" s="4"/>
      <c r="H1746" s="4"/>
      <c r="I1746" s="4"/>
      <c r="J1746" s="4"/>
      <c r="K1746" s="4"/>
    </row>
    <row r="1747" spans="1:11" x14ac:dyDescent="0.25">
      <c r="A1747" s="4"/>
      <c r="B1747" s="4"/>
      <c r="C1747" s="4"/>
      <c r="D1747" s="4"/>
      <c r="E1747" s="4"/>
      <c r="F1747" s="4"/>
      <c r="G1747" s="4"/>
      <c r="H1747" s="4"/>
      <c r="I1747" s="4"/>
      <c r="J1747" s="4"/>
      <c r="K1747" s="4"/>
    </row>
    <row r="1748" spans="1:11" x14ac:dyDescent="0.25">
      <c r="A1748" s="4"/>
      <c r="B1748" s="4"/>
      <c r="C1748" s="4"/>
      <c r="D1748" s="4"/>
      <c r="E1748" s="4"/>
      <c r="F1748" s="4"/>
      <c r="G1748" s="4"/>
      <c r="H1748" s="4"/>
      <c r="I1748" s="4"/>
      <c r="J1748" s="4"/>
      <c r="K1748" s="4"/>
    </row>
    <row r="1749" spans="1:11" x14ac:dyDescent="0.25">
      <c r="A1749" s="4"/>
      <c r="B1749" s="4"/>
      <c r="C1749" s="4"/>
      <c r="D1749" s="4"/>
      <c r="E1749" s="4"/>
      <c r="F1749" s="4"/>
      <c r="G1749" s="4"/>
      <c r="H1749" s="4"/>
      <c r="I1749" s="4"/>
      <c r="J1749" s="4"/>
      <c r="K1749" s="4"/>
    </row>
    <row r="1750" spans="1:11" x14ac:dyDescent="0.25">
      <c r="A1750" s="4"/>
      <c r="B1750" s="4"/>
      <c r="C1750" s="4"/>
      <c r="D1750" s="4"/>
      <c r="E1750" s="4"/>
      <c r="F1750" s="4"/>
      <c r="G1750" s="4"/>
      <c r="H1750" s="4"/>
      <c r="I1750" s="4"/>
      <c r="J1750" s="4"/>
      <c r="K1750" s="4"/>
    </row>
    <row r="1751" spans="1:11" x14ac:dyDescent="0.25">
      <c r="A1751" s="4"/>
      <c r="B1751" s="4"/>
      <c r="C1751" s="4"/>
      <c r="D1751" s="4"/>
      <c r="E1751" s="4"/>
      <c r="F1751" s="4"/>
      <c r="G1751" s="4"/>
      <c r="H1751" s="4"/>
      <c r="I1751" s="4"/>
      <c r="J1751" s="4"/>
      <c r="K1751" s="4"/>
    </row>
    <row r="1752" spans="1:11" x14ac:dyDescent="0.25">
      <c r="A1752" s="4"/>
      <c r="B1752" s="4"/>
      <c r="C1752" s="4"/>
      <c r="D1752" s="4"/>
      <c r="E1752" s="4"/>
      <c r="F1752" s="4"/>
      <c r="G1752" s="4"/>
      <c r="H1752" s="4"/>
      <c r="I1752" s="4"/>
      <c r="J1752" s="4"/>
      <c r="K1752" s="4"/>
    </row>
    <row r="1753" spans="1:11" x14ac:dyDescent="0.25">
      <c r="A1753" s="4"/>
      <c r="B1753" s="4"/>
      <c r="C1753" s="4"/>
      <c r="D1753" s="4"/>
      <c r="E1753" s="4"/>
      <c r="F1753" s="4"/>
      <c r="G1753" s="4"/>
      <c r="H1753" s="4"/>
      <c r="I1753" s="4"/>
      <c r="J1753" s="4"/>
      <c r="K1753" s="4"/>
    </row>
    <row r="1754" spans="1:11" x14ac:dyDescent="0.25">
      <c r="A1754" s="4"/>
      <c r="B1754" s="4"/>
      <c r="C1754" s="4"/>
      <c r="D1754" s="4"/>
      <c r="E1754" s="4"/>
      <c r="F1754" s="4"/>
      <c r="G1754" s="4"/>
      <c r="H1754" s="4"/>
      <c r="I1754" s="4"/>
      <c r="J1754" s="4"/>
      <c r="K1754" s="4"/>
    </row>
    <row r="1755" spans="1:11" x14ac:dyDescent="0.25">
      <c r="A1755" s="4"/>
      <c r="B1755" s="4"/>
      <c r="C1755" s="4"/>
      <c r="D1755" s="4"/>
      <c r="E1755" s="4"/>
      <c r="F1755" s="4"/>
      <c r="G1755" s="4"/>
      <c r="H1755" s="4"/>
      <c r="I1755" s="4"/>
      <c r="J1755" s="4"/>
      <c r="K1755" s="4"/>
    </row>
    <row r="1756" spans="1:11" x14ac:dyDescent="0.25">
      <c r="A1756" s="4"/>
      <c r="B1756" s="4"/>
      <c r="C1756" s="4"/>
      <c r="D1756" s="4"/>
      <c r="E1756" s="4"/>
      <c r="F1756" s="4"/>
      <c r="G1756" s="4"/>
      <c r="H1756" s="4"/>
      <c r="I1756" s="4"/>
      <c r="J1756" s="4"/>
      <c r="K1756" s="4"/>
    </row>
    <row r="1757" spans="1:11" x14ac:dyDescent="0.25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</row>
    <row r="1758" spans="1:11" x14ac:dyDescent="0.25">
      <c r="A1758" s="4"/>
      <c r="B1758" s="4"/>
      <c r="C1758" s="4"/>
      <c r="D1758" s="4"/>
      <c r="E1758" s="4"/>
      <c r="F1758" s="4"/>
      <c r="G1758" s="4"/>
      <c r="H1758" s="4"/>
      <c r="I1758" s="4"/>
      <c r="J1758" s="4"/>
      <c r="K1758" s="4"/>
    </row>
    <row r="1759" spans="1:11" x14ac:dyDescent="0.25">
      <c r="A1759" s="4"/>
      <c r="B1759" s="4"/>
      <c r="C1759" s="4"/>
      <c r="D1759" s="4"/>
      <c r="E1759" s="4"/>
      <c r="F1759" s="4"/>
      <c r="G1759" s="4"/>
      <c r="H1759" s="4"/>
      <c r="I1759" s="4"/>
      <c r="J1759" s="4"/>
      <c r="K1759" s="4"/>
    </row>
    <row r="1760" spans="1:11" x14ac:dyDescent="0.25">
      <c r="A1760" s="4"/>
      <c r="B1760" s="4"/>
      <c r="C1760" s="4"/>
      <c r="D1760" s="4"/>
      <c r="E1760" s="4"/>
      <c r="F1760" s="4"/>
      <c r="G1760" s="4"/>
      <c r="H1760" s="4"/>
      <c r="I1760" s="4"/>
      <c r="J1760" s="4"/>
      <c r="K1760" s="4"/>
    </row>
    <row r="1761" spans="1:11" x14ac:dyDescent="0.25">
      <c r="A1761" s="4"/>
      <c r="B1761" s="4"/>
      <c r="C1761" s="4"/>
      <c r="D1761" s="4"/>
      <c r="E1761" s="4"/>
      <c r="F1761" s="4"/>
      <c r="G1761" s="4"/>
      <c r="H1761" s="4"/>
      <c r="I1761" s="4"/>
      <c r="J1761" s="4"/>
      <c r="K1761" s="4"/>
    </row>
    <row r="1762" spans="1:11" x14ac:dyDescent="0.25">
      <c r="A1762" s="4"/>
      <c r="B1762" s="4"/>
      <c r="C1762" s="4"/>
      <c r="D1762" s="4"/>
      <c r="E1762" s="4"/>
      <c r="F1762" s="4"/>
      <c r="G1762" s="4"/>
      <c r="H1762" s="4"/>
      <c r="I1762" s="4"/>
      <c r="J1762" s="4"/>
      <c r="K1762" s="4"/>
    </row>
    <row r="1763" spans="1:11" x14ac:dyDescent="0.25">
      <c r="A1763" s="4"/>
      <c r="B1763" s="4"/>
      <c r="C1763" s="4"/>
      <c r="D1763" s="4"/>
      <c r="E1763" s="4"/>
      <c r="F1763" s="4"/>
      <c r="G1763" s="4"/>
      <c r="H1763" s="4"/>
      <c r="I1763" s="4"/>
      <c r="J1763" s="4"/>
      <c r="K1763" s="4"/>
    </row>
    <row r="1764" spans="1:11" x14ac:dyDescent="0.25">
      <c r="A1764" s="4"/>
      <c r="B1764" s="4"/>
      <c r="C1764" s="4"/>
      <c r="D1764" s="4"/>
      <c r="E1764" s="4"/>
      <c r="F1764" s="4"/>
      <c r="G1764" s="4"/>
      <c r="H1764" s="4"/>
      <c r="I1764" s="4"/>
      <c r="J1764" s="4"/>
      <c r="K1764" s="4"/>
    </row>
    <row r="1765" spans="1:11" x14ac:dyDescent="0.25">
      <c r="A1765" s="4"/>
      <c r="B1765" s="4"/>
      <c r="C1765" s="4"/>
      <c r="D1765" s="4"/>
      <c r="E1765" s="4"/>
      <c r="F1765" s="4"/>
      <c r="G1765" s="4"/>
      <c r="H1765" s="4"/>
      <c r="I1765" s="4"/>
      <c r="J1765" s="4"/>
      <c r="K1765" s="4"/>
    </row>
    <row r="1766" spans="1:11" x14ac:dyDescent="0.25">
      <c r="A1766" s="4"/>
      <c r="B1766" s="4"/>
      <c r="C1766" s="4"/>
      <c r="D1766" s="4"/>
      <c r="E1766" s="4"/>
      <c r="F1766" s="4"/>
      <c r="G1766" s="4"/>
      <c r="H1766" s="4"/>
      <c r="I1766" s="4"/>
      <c r="J1766" s="4"/>
      <c r="K1766" s="4"/>
    </row>
    <row r="1767" spans="1:11" x14ac:dyDescent="0.25">
      <c r="A1767" s="4"/>
      <c r="B1767" s="4"/>
      <c r="C1767" s="4"/>
      <c r="D1767" s="4"/>
      <c r="E1767" s="4"/>
      <c r="F1767" s="4"/>
      <c r="G1767" s="4"/>
      <c r="H1767" s="4"/>
      <c r="I1767" s="4"/>
      <c r="J1767" s="4"/>
      <c r="K1767" s="4"/>
    </row>
    <row r="1768" spans="1:11" x14ac:dyDescent="0.25">
      <c r="A1768" s="4"/>
      <c r="B1768" s="4"/>
      <c r="C1768" s="4"/>
      <c r="D1768" s="4"/>
      <c r="E1768" s="4"/>
      <c r="F1768" s="4"/>
      <c r="G1768" s="4"/>
      <c r="H1768" s="4"/>
      <c r="I1768" s="4"/>
      <c r="J1768" s="4"/>
      <c r="K1768" s="4"/>
    </row>
    <row r="1769" spans="1:11" x14ac:dyDescent="0.25">
      <c r="A1769" s="4"/>
      <c r="B1769" s="4"/>
      <c r="C1769" s="4"/>
      <c r="D1769" s="4"/>
      <c r="E1769" s="4"/>
      <c r="F1769" s="4"/>
      <c r="G1769" s="4"/>
      <c r="H1769" s="4"/>
      <c r="I1769" s="4"/>
      <c r="J1769" s="4"/>
      <c r="K1769" s="4"/>
    </row>
    <row r="1770" spans="1:11" x14ac:dyDescent="0.25">
      <c r="A1770" s="4"/>
      <c r="B1770" s="4"/>
      <c r="C1770" s="4"/>
      <c r="D1770" s="4"/>
      <c r="E1770" s="4"/>
      <c r="F1770" s="4"/>
      <c r="G1770" s="4"/>
      <c r="H1770" s="4"/>
      <c r="I1770" s="4"/>
      <c r="J1770" s="4"/>
      <c r="K1770" s="4"/>
    </row>
    <row r="1771" spans="1:11" x14ac:dyDescent="0.25">
      <c r="A1771" s="4"/>
      <c r="B1771" s="4"/>
      <c r="C1771" s="4"/>
      <c r="D1771" s="4"/>
      <c r="E1771" s="4"/>
      <c r="F1771" s="4"/>
      <c r="G1771" s="4"/>
      <c r="H1771" s="4"/>
      <c r="I1771" s="4"/>
      <c r="J1771" s="4"/>
      <c r="K1771" s="4"/>
    </row>
    <row r="1772" spans="1:11" x14ac:dyDescent="0.25">
      <c r="A1772" s="4"/>
      <c r="B1772" s="4"/>
      <c r="C1772" s="4"/>
      <c r="D1772" s="4"/>
      <c r="E1772" s="4"/>
      <c r="F1772" s="4"/>
      <c r="G1772" s="4"/>
      <c r="H1772" s="4"/>
      <c r="I1772" s="4"/>
      <c r="J1772" s="4"/>
      <c r="K1772" s="4"/>
    </row>
    <row r="1773" spans="1:11" x14ac:dyDescent="0.25">
      <c r="A1773" s="4"/>
      <c r="B1773" s="4"/>
      <c r="C1773" s="4"/>
      <c r="D1773" s="4"/>
      <c r="E1773" s="4"/>
      <c r="F1773" s="4"/>
      <c r="G1773" s="4"/>
      <c r="H1773" s="4"/>
      <c r="I1773" s="4"/>
      <c r="J1773" s="4"/>
      <c r="K1773" s="4"/>
    </row>
    <row r="1774" spans="1:11" x14ac:dyDescent="0.25">
      <c r="A1774" s="4"/>
      <c r="B1774" s="4"/>
      <c r="C1774" s="4"/>
      <c r="D1774" s="4"/>
      <c r="E1774" s="4"/>
      <c r="F1774" s="4"/>
      <c r="G1774" s="4"/>
      <c r="H1774" s="4"/>
      <c r="I1774" s="4"/>
      <c r="J1774" s="4"/>
      <c r="K1774" s="4"/>
    </row>
    <row r="1775" spans="1:11" x14ac:dyDescent="0.25">
      <c r="A1775" s="4"/>
      <c r="B1775" s="4"/>
      <c r="C1775" s="4"/>
      <c r="D1775" s="4"/>
      <c r="E1775" s="4"/>
      <c r="F1775" s="4"/>
      <c r="G1775" s="4"/>
      <c r="H1775" s="4"/>
      <c r="I1775" s="4"/>
      <c r="J1775" s="4"/>
      <c r="K1775" s="4"/>
    </row>
    <row r="1776" spans="1:11" x14ac:dyDescent="0.25">
      <c r="A1776" s="4"/>
      <c r="B1776" s="4"/>
      <c r="C1776" s="4"/>
      <c r="D1776" s="4"/>
      <c r="E1776" s="4"/>
      <c r="F1776" s="4"/>
      <c r="G1776" s="4"/>
      <c r="H1776" s="4"/>
      <c r="I1776" s="4"/>
      <c r="J1776" s="4"/>
      <c r="K1776" s="4"/>
    </row>
    <row r="1777" spans="1:11" x14ac:dyDescent="0.25">
      <c r="A1777" s="4"/>
      <c r="B1777" s="4"/>
      <c r="C1777" s="4"/>
      <c r="D1777" s="4"/>
      <c r="E1777" s="4"/>
      <c r="F1777" s="4"/>
      <c r="G1777" s="4"/>
      <c r="H1777" s="4"/>
      <c r="I1777" s="4"/>
      <c r="J1777" s="4"/>
      <c r="K1777" s="4"/>
    </row>
    <row r="1778" spans="1:11" x14ac:dyDescent="0.25">
      <c r="A1778" s="4"/>
      <c r="B1778" s="4"/>
      <c r="C1778" s="4"/>
      <c r="D1778" s="4"/>
      <c r="E1778" s="4"/>
      <c r="F1778" s="4"/>
      <c r="G1778" s="4"/>
      <c r="H1778" s="4"/>
      <c r="I1778" s="4"/>
      <c r="J1778" s="4"/>
      <c r="K1778" s="4"/>
    </row>
    <row r="1779" spans="1:11" x14ac:dyDescent="0.25">
      <c r="A1779" s="4"/>
      <c r="B1779" s="4"/>
      <c r="C1779" s="4"/>
      <c r="D1779" s="4"/>
      <c r="E1779" s="4"/>
      <c r="F1779" s="4"/>
      <c r="G1779" s="4"/>
      <c r="H1779" s="4"/>
      <c r="I1779" s="4"/>
      <c r="J1779" s="4"/>
      <c r="K1779" s="4"/>
    </row>
    <row r="1780" spans="1:11" x14ac:dyDescent="0.25">
      <c r="A1780" s="4"/>
      <c r="B1780" s="4"/>
      <c r="C1780" s="4"/>
      <c r="D1780" s="4"/>
      <c r="E1780" s="4"/>
      <c r="F1780" s="4"/>
      <c r="G1780" s="4"/>
      <c r="H1780" s="4"/>
      <c r="I1780" s="4"/>
      <c r="J1780" s="4"/>
      <c r="K1780" s="4"/>
    </row>
    <row r="1781" spans="1:11" x14ac:dyDescent="0.25">
      <c r="A1781" s="4"/>
      <c r="B1781" s="4"/>
      <c r="C1781" s="4"/>
      <c r="D1781" s="4"/>
      <c r="E1781" s="4"/>
      <c r="F1781" s="4"/>
      <c r="G1781" s="4"/>
      <c r="H1781" s="4"/>
      <c r="I1781" s="4"/>
      <c r="J1781" s="4"/>
      <c r="K1781" s="4"/>
    </row>
    <row r="1782" spans="1:11" x14ac:dyDescent="0.25">
      <c r="A1782" s="4"/>
      <c r="B1782" s="4"/>
      <c r="C1782" s="4"/>
      <c r="D1782" s="4"/>
      <c r="E1782" s="4"/>
      <c r="F1782" s="4"/>
      <c r="G1782" s="4"/>
      <c r="H1782" s="4"/>
      <c r="I1782" s="4"/>
      <c r="J1782" s="4"/>
      <c r="K1782" s="4"/>
    </row>
    <row r="1783" spans="1:11" x14ac:dyDescent="0.25">
      <c r="A1783" s="4"/>
      <c r="B1783" s="4"/>
      <c r="C1783" s="4"/>
      <c r="D1783" s="4"/>
      <c r="E1783" s="4"/>
      <c r="F1783" s="4"/>
      <c r="G1783" s="4"/>
      <c r="H1783" s="4"/>
      <c r="I1783" s="4"/>
      <c r="J1783" s="4"/>
      <c r="K1783" s="4"/>
    </row>
    <row r="1784" spans="1:11" x14ac:dyDescent="0.25">
      <c r="A1784" s="4"/>
      <c r="B1784" s="4"/>
      <c r="C1784" s="4"/>
      <c r="D1784" s="4"/>
      <c r="E1784" s="4"/>
      <c r="F1784" s="4"/>
      <c r="G1784" s="4"/>
      <c r="H1784" s="4"/>
      <c r="I1784" s="4"/>
      <c r="J1784" s="4"/>
      <c r="K1784" s="4"/>
    </row>
    <row r="1785" spans="1:11" x14ac:dyDescent="0.25">
      <c r="A1785" s="4"/>
      <c r="B1785" s="4"/>
      <c r="C1785" s="4"/>
      <c r="D1785" s="4"/>
      <c r="E1785" s="4"/>
      <c r="F1785" s="4"/>
      <c r="G1785" s="4"/>
      <c r="H1785" s="4"/>
      <c r="I1785" s="4"/>
      <c r="J1785" s="4"/>
      <c r="K1785" s="4"/>
    </row>
    <row r="1786" spans="1:11" x14ac:dyDescent="0.25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</row>
    <row r="1787" spans="1:11" x14ac:dyDescent="0.25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</row>
    <row r="1788" spans="1:11" x14ac:dyDescent="0.25">
      <c r="A1788" s="4"/>
      <c r="B1788" s="4"/>
      <c r="C1788" s="4"/>
      <c r="D1788" s="4"/>
      <c r="E1788" s="4"/>
      <c r="F1788" s="4"/>
      <c r="G1788" s="4"/>
      <c r="H1788" s="4"/>
      <c r="I1788" s="4"/>
      <c r="J1788" s="4"/>
      <c r="K1788" s="4"/>
    </row>
    <row r="1789" spans="1:11" x14ac:dyDescent="0.25">
      <c r="A1789" s="4"/>
      <c r="B1789" s="4"/>
      <c r="C1789" s="4"/>
      <c r="D1789" s="4"/>
      <c r="E1789" s="4"/>
      <c r="F1789" s="4"/>
      <c r="G1789" s="4"/>
      <c r="H1789" s="4"/>
      <c r="I1789" s="4"/>
      <c r="J1789" s="4"/>
      <c r="K1789" s="4"/>
    </row>
    <row r="1790" spans="1:11" x14ac:dyDescent="0.25">
      <c r="A1790" s="4"/>
      <c r="B1790" s="4"/>
      <c r="C1790" s="4"/>
      <c r="D1790" s="4"/>
      <c r="E1790" s="4"/>
      <c r="F1790" s="4"/>
      <c r="G1790" s="4"/>
      <c r="H1790" s="4"/>
      <c r="I1790" s="4"/>
      <c r="J1790" s="4"/>
      <c r="K1790" s="4"/>
    </row>
    <row r="1791" spans="1:11" x14ac:dyDescent="0.25">
      <c r="A1791" s="4"/>
      <c r="B1791" s="4"/>
      <c r="C1791" s="4"/>
      <c r="D1791" s="4"/>
      <c r="E1791" s="4"/>
      <c r="F1791" s="4"/>
      <c r="G1791" s="4"/>
      <c r="H1791" s="4"/>
      <c r="I1791" s="4"/>
      <c r="J1791" s="4"/>
      <c r="K1791" s="4"/>
    </row>
    <row r="1792" spans="1:11" x14ac:dyDescent="0.25">
      <c r="A1792" s="4"/>
      <c r="B1792" s="4"/>
      <c r="C1792" s="4"/>
      <c r="D1792" s="4"/>
      <c r="E1792" s="4"/>
      <c r="F1792" s="4"/>
      <c r="G1792" s="4"/>
      <c r="H1792" s="4"/>
      <c r="I1792" s="4"/>
      <c r="J1792" s="4"/>
      <c r="K1792" s="4"/>
    </row>
    <row r="1793" spans="1:11" x14ac:dyDescent="0.25">
      <c r="A1793" s="4"/>
      <c r="B1793" s="4"/>
      <c r="C1793" s="4"/>
      <c r="D1793" s="4"/>
      <c r="E1793" s="4"/>
      <c r="F1793" s="4"/>
      <c r="G1793" s="4"/>
      <c r="H1793" s="4"/>
      <c r="I1793" s="4"/>
      <c r="J1793" s="4"/>
      <c r="K1793" s="4"/>
    </row>
    <row r="1794" spans="1:11" x14ac:dyDescent="0.25">
      <c r="A1794" s="4"/>
      <c r="B1794" s="4"/>
      <c r="C1794" s="4"/>
      <c r="D1794" s="4"/>
      <c r="E1794" s="4"/>
      <c r="F1794" s="4"/>
      <c r="G1794" s="4"/>
      <c r="H1794" s="4"/>
      <c r="I1794" s="4"/>
      <c r="J1794" s="4"/>
      <c r="K1794" s="4"/>
    </row>
    <row r="1795" spans="1:11" x14ac:dyDescent="0.25">
      <c r="A1795" s="4"/>
      <c r="B1795" s="4"/>
      <c r="C1795" s="4"/>
      <c r="D1795" s="4"/>
      <c r="E1795" s="4"/>
      <c r="F1795" s="4"/>
      <c r="G1795" s="4"/>
      <c r="H1795" s="4"/>
      <c r="I1795" s="4"/>
      <c r="J1795" s="4"/>
      <c r="K1795" s="4"/>
    </row>
    <row r="1796" spans="1:11" x14ac:dyDescent="0.25">
      <c r="A1796" s="4"/>
      <c r="B1796" s="4"/>
      <c r="C1796" s="4"/>
      <c r="D1796" s="4"/>
      <c r="E1796" s="4"/>
      <c r="F1796" s="4"/>
      <c r="G1796" s="4"/>
      <c r="H1796" s="4"/>
      <c r="I1796" s="4"/>
      <c r="J1796" s="4"/>
      <c r="K1796" s="4"/>
    </row>
    <row r="1797" spans="1:11" x14ac:dyDescent="0.25">
      <c r="A1797" s="4"/>
      <c r="B1797" s="4"/>
      <c r="C1797" s="4"/>
      <c r="D1797" s="4"/>
      <c r="E1797" s="4"/>
      <c r="F1797" s="4"/>
      <c r="G1797" s="4"/>
      <c r="H1797" s="4"/>
      <c r="I1797" s="4"/>
      <c r="J1797" s="4"/>
      <c r="K1797" s="4"/>
    </row>
    <row r="1798" spans="1:11" x14ac:dyDescent="0.25">
      <c r="A1798" s="4"/>
      <c r="B1798" s="4"/>
      <c r="C1798" s="4"/>
      <c r="D1798" s="4"/>
      <c r="E1798" s="4"/>
      <c r="F1798" s="4"/>
      <c r="G1798" s="4"/>
      <c r="H1798" s="4"/>
      <c r="I1798" s="4"/>
      <c r="J1798" s="4"/>
      <c r="K1798" s="4"/>
    </row>
    <row r="1799" spans="1:11" x14ac:dyDescent="0.25">
      <c r="A1799" s="4"/>
      <c r="B1799" s="4"/>
      <c r="C1799" s="4"/>
      <c r="D1799" s="4"/>
      <c r="E1799" s="4"/>
      <c r="F1799" s="4"/>
      <c r="G1799" s="4"/>
      <c r="H1799" s="4"/>
      <c r="I1799" s="4"/>
      <c r="J1799" s="4"/>
      <c r="K1799" s="4"/>
    </row>
    <row r="1800" spans="1:11" x14ac:dyDescent="0.25">
      <c r="A1800" s="4"/>
      <c r="B1800" s="4"/>
      <c r="C1800" s="4"/>
      <c r="D1800" s="4"/>
      <c r="E1800" s="4"/>
      <c r="F1800" s="4"/>
      <c r="G1800" s="4"/>
      <c r="H1800" s="4"/>
      <c r="I1800" s="4"/>
      <c r="J1800" s="4"/>
      <c r="K1800" s="4"/>
    </row>
    <row r="1801" spans="1:11" x14ac:dyDescent="0.25">
      <c r="A1801" s="4"/>
      <c r="B1801" s="4"/>
      <c r="C1801" s="4"/>
      <c r="D1801" s="4"/>
      <c r="E1801" s="4"/>
      <c r="F1801" s="4"/>
      <c r="G1801" s="4"/>
      <c r="H1801" s="4"/>
      <c r="I1801" s="4"/>
      <c r="J1801" s="4"/>
      <c r="K1801" s="4"/>
    </row>
    <row r="1802" spans="1:11" x14ac:dyDescent="0.25">
      <c r="A1802" s="4"/>
      <c r="B1802" s="4"/>
      <c r="C1802" s="4"/>
      <c r="D1802" s="4"/>
      <c r="E1802" s="4"/>
      <c r="F1802" s="4"/>
      <c r="G1802" s="4"/>
      <c r="H1802" s="4"/>
      <c r="I1802" s="4"/>
      <c r="J1802" s="4"/>
      <c r="K1802" s="4"/>
    </row>
    <row r="1803" spans="1:11" x14ac:dyDescent="0.25">
      <c r="A1803" s="4"/>
      <c r="B1803" s="4"/>
      <c r="C1803" s="4"/>
      <c r="D1803" s="4"/>
      <c r="E1803" s="4"/>
      <c r="F1803" s="4"/>
      <c r="G1803" s="4"/>
      <c r="H1803" s="4"/>
      <c r="I1803" s="4"/>
      <c r="J1803" s="4"/>
      <c r="K1803" s="4"/>
    </row>
    <row r="1804" spans="1:11" x14ac:dyDescent="0.25">
      <c r="A1804" s="4"/>
      <c r="B1804" s="4"/>
      <c r="C1804" s="4"/>
      <c r="D1804" s="4"/>
      <c r="E1804" s="4"/>
      <c r="F1804" s="4"/>
      <c r="G1804" s="4"/>
      <c r="H1804" s="4"/>
      <c r="I1804" s="4"/>
      <c r="J1804" s="4"/>
      <c r="K1804" s="4"/>
    </row>
    <row r="1805" spans="1:11" x14ac:dyDescent="0.25">
      <c r="A1805" s="4"/>
      <c r="B1805" s="4"/>
      <c r="C1805" s="4"/>
      <c r="D1805" s="4"/>
      <c r="E1805" s="4"/>
      <c r="F1805" s="4"/>
      <c r="G1805" s="4"/>
      <c r="H1805" s="4"/>
      <c r="I1805" s="4"/>
      <c r="J1805" s="4"/>
      <c r="K1805" s="4"/>
    </row>
    <row r="1806" spans="1:11" x14ac:dyDescent="0.25">
      <c r="A1806" s="4"/>
      <c r="B1806" s="4"/>
      <c r="C1806" s="4"/>
      <c r="D1806" s="4"/>
      <c r="E1806" s="4"/>
      <c r="F1806" s="4"/>
      <c r="G1806" s="4"/>
      <c r="H1806" s="4"/>
      <c r="I1806" s="4"/>
      <c r="J1806" s="4"/>
      <c r="K1806" s="4"/>
    </row>
    <row r="1807" spans="1:11" x14ac:dyDescent="0.25">
      <c r="A1807" s="4"/>
      <c r="B1807" s="4"/>
      <c r="C1807" s="4"/>
      <c r="D1807" s="4"/>
      <c r="E1807" s="4"/>
      <c r="F1807" s="4"/>
      <c r="G1807" s="4"/>
      <c r="H1807" s="4"/>
      <c r="I1807" s="4"/>
      <c r="J1807" s="4"/>
      <c r="K1807" s="4"/>
    </row>
    <row r="1808" spans="1:11" x14ac:dyDescent="0.25">
      <c r="A1808" s="4"/>
      <c r="B1808" s="4"/>
      <c r="C1808" s="4"/>
      <c r="D1808" s="4"/>
      <c r="E1808" s="4"/>
      <c r="F1808" s="4"/>
      <c r="G1808" s="4"/>
      <c r="H1808" s="4"/>
      <c r="I1808" s="4"/>
      <c r="J1808" s="4"/>
      <c r="K1808" s="4"/>
    </row>
    <row r="1809" spans="1:11" x14ac:dyDescent="0.25">
      <c r="A1809" s="4"/>
      <c r="B1809" s="4"/>
      <c r="C1809" s="4"/>
      <c r="D1809" s="4"/>
      <c r="E1809" s="4"/>
      <c r="F1809" s="4"/>
      <c r="G1809" s="4"/>
      <c r="H1809" s="4"/>
      <c r="I1809" s="4"/>
      <c r="J1809" s="4"/>
      <c r="K1809" s="4"/>
    </row>
    <row r="1810" spans="1:11" x14ac:dyDescent="0.25">
      <c r="A1810" s="4"/>
      <c r="B1810" s="4"/>
      <c r="C1810" s="4"/>
      <c r="D1810" s="4"/>
      <c r="E1810" s="4"/>
      <c r="F1810" s="4"/>
      <c r="G1810" s="4"/>
      <c r="H1810" s="4"/>
      <c r="I1810" s="4"/>
      <c r="J1810" s="4"/>
      <c r="K1810" s="4"/>
    </row>
    <row r="1811" spans="1:11" x14ac:dyDescent="0.25">
      <c r="A1811" s="4"/>
      <c r="B1811" s="4"/>
      <c r="C1811" s="4"/>
      <c r="D1811" s="4"/>
      <c r="E1811" s="4"/>
      <c r="F1811" s="4"/>
      <c r="G1811" s="4"/>
      <c r="H1811" s="4"/>
      <c r="I1811" s="4"/>
      <c r="J1811" s="4"/>
      <c r="K1811" s="4"/>
    </row>
    <row r="1812" spans="1:11" x14ac:dyDescent="0.25">
      <c r="A1812" s="4"/>
      <c r="B1812" s="4"/>
      <c r="C1812" s="4"/>
      <c r="D1812" s="4"/>
      <c r="E1812" s="4"/>
      <c r="F1812" s="4"/>
      <c r="G1812" s="4"/>
      <c r="H1812" s="4"/>
      <c r="I1812" s="4"/>
      <c r="J1812" s="4"/>
      <c r="K1812" s="4"/>
    </row>
    <row r="1813" spans="1:11" x14ac:dyDescent="0.25">
      <c r="A1813" s="4"/>
      <c r="B1813" s="4"/>
      <c r="C1813" s="4"/>
      <c r="D1813" s="4"/>
      <c r="E1813" s="4"/>
      <c r="F1813" s="4"/>
      <c r="G1813" s="4"/>
      <c r="H1813" s="4"/>
      <c r="I1813" s="4"/>
      <c r="J1813" s="4"/>
      <c r="K1813" s="4"/>
    </row>
    <row r="1814" spans="1:11" x14ac:dyDescent="0.25">
      <c r="A1814" s="4"/>
      <c r="B1814" s="4"/>
      <c r="C1814" s="4"/>
      <c r="D1814" s="4"/>
      <c r="E1814" s="4"/>
      <c r="F1814" s="4"/>
      <c r="G1814" s="4"/>
      <c r="H1814" s="4"/>
      <c r="I1814" s="4"/>
      <c r="J1814" s="4"/>
      <c r="K1814" s="4"/>
    </row>
    <row r="1815" spans="1:11" x14ac:dyDescent="0.25">
      <c r="A1815" s="4"/>
      <c r="B1815" s="4"/>
      <c r="C1815" s="4"/>
      <c r="D1815" s="4"/>
      <c r="E1815" s="4"/>
      <c r="F1815" s="4"/>
      <c r="G1815" s="4"/>
      <c r="H1815" s="4"/>
      <c r="I1815" s="4"/>
      <c r="J1815" s="4"/>
      <c r="K1815" s="4"/>
    </row>
    <row r="1816" spans="1:11" x14ac:dyDescent="0.25">
      <c r="A1816" s="4"/>
      <c r="B1816" s="4"/>
      <c r="C1816" s="4"/>
      <c r="D1816" s="4"/>
      <c r="E1816" s="4"/>
      <c r="F1816" s="4"/>
      <c r="G1816" s="4"/>
      <c r="H1816" s="4"/>
      <c r="I1816" s="4"/>
      <c r="J1816" s="4"/>
      <c r="K1816" s="4"/>
    </row>
    <row r="1817" spans="1:11" x14ac:dyDescent="0.25">
      <c r="A1817" s="4"/>
      <c r="B1817" s="4"/>
      <c r="C1817" s="4"/>
      <c r="D1817" s="4"/>
      <c r="E1817" s="4"/>
      <c r="F1817" s="4"/>
      <c r="G1817" s="4"/>
      <c r="H1817" s="4"/>
      <c r="I1817" s="4"/>
      <c r="J1817" s="4"/>
      <c r="K1817" s="4"/>
    </row>
    <row r="1818" spans="1:11" x14ac:dyDescent="0.25">
      <c r="A1818" s="4"/>
      <c r="B1818" s="4"/>
      <c r="C1818" s="4"/>
      <c r="D1818" s="4"/>
      <c r="E1818" s="4"/>
      <c r="F1818" s="4"/>
      <c r="G1818" s="4"/>
      <c r="H1818" s="4"/>
      <c r="I1818" s="4"/>
      <c r="J1818" s="4"/>
      <c r="K1818" s="4"/>
    </row>
    <row r="1819" spans="1:11" x14ac:dyDescent="0.25">
      <c r="A1819" s="4"/>
      <c r="B1819" s="4"/>
      <c r="C1819" s="4"/>
      <c r="D1819" s="4"/>
      <c r="E1819" s="4"/>
      <c r="F1819" s="4"/>
      <c r="G1819" s="4"/>
      <c r="H1819" s="4"/>
      <c r="I1819" s="4"/>
      <c r="J1819" s="4"/>
      <c r="K1819" s="4"/>
    </row>
    <row r="1820" spans="1:11" x14ac:dyDescent="0.25">
      <c r="A1820" s="4"/>
      <c r="B1820" s="4"/>
      <c r="C1820" s="4"/>
      <c r="D1820" s="4"/>
      <c r="E1820" s="4"/>
      <c r="F1820" s="4"/>
      <c r="G1820" s="4"/>
      <c r="H1820" s="4"/>
      <c r="I1820" s="4"/>
      <c r="J1820" s="4"/>
      <c r="K1820" s="4"/>
    </row>
    <row r="1821" spans="1:11" x14ac:dyDescent="0.25">
      <c r="A1821" s="4"/>
      <c r="B1821" s="4"/>
      <c r="C1821" s="4"/>
      <c r="D1821" s="4"/>
      <c r="E1821" s="4"/>
      <c r="F1821" s="4"/>
      <c r="G1821" s="4"/>
      <c r="H1821" s="4"/>
      <c r="I1821" s="4"/>
      <c r="J1821" s="4"/>
      <c r="K1821" s="4"/>
    </row>
    <row r="1822" spans="1:11" x14ac:dyDescent="0.25">
      <c r="A1822" s="4"/>
      <c r="B1822" s="4"/>
      <c r="C1822" s="4"/>
      <c r="D1822" s="4"/>
      <c r="E1822" s="4"/>
      <c r="F1822" s="4"/>
      <c r="G1822" s="4"/>
      <c r="H1822" s="4"/>
      <c r="I1822" s="4"/>
      <c r="J1822" s="4"/>
      <c r="K1822" s="4"/>
    </row>
    <row r="1823" spans="1:11" x14ac:dyDescent="0.25">
      <c r="A1823" s="4"/>
      <c r="B1823" s="4"/>
      <c r="C1823" s="4"/>
      <c r="D1823" s="4"/>
      <c r="E1823" s="4"/>
      <c r="F1823" s="4"/>
      <c r="G1823" s="4"/>
      <c r="H1823" s="4"/>
      <c r="I1823" s="4"/>
      <c r="J1823" s="4"/>
      <c r="K1823" s="4"/>
    </row>
    <row r="1824" spans="1:11" x14ac:dyDescent="0.25">
      <c r="A1824" s="4"/>
      <c r="B1824" s="4"/>
      <c r="C1824" s="4"/>
      <c r="D1824" s="4"/>
      <c r="E1824" s="4"/>
      <c r="F1824" s="4"/>
      <c r="G1824" s="4"/>
      <c r="H1824" s="4"/>
      <c r="I1824" s="4"/>
      <c r="J1824" s="4"/>
      <c r="K1824" s="4"/>
    </row>
    <row r="1825" spans="1:11" x14ac:dyDescent="0.25">
      <c r="A1825" s="4"/>
      <c r="B1825" s="4"/>
      <c r="C1825" s="4"/>
      <c r="D1825" s="4"/>
      <c r="E1825" s="4"/>
      <c r="F1825" s="4"/>
      <c r="G1825" s="4"/>
      <c r="H1825" s="4"/>
      <c r="I1825" s="4"/>
      <c r="J1825" s="4"/>
      <c r="K1825" s="4"/>
    </row>
    <row r="1826" spans="1:11" x14ac:dyDescent="0.25">
      <c r="A1826" s="4"/>
      <c r="B1826" s="4"/>
      <c r="C1826" s="4"/>
      <c r="D1826" s="4"/>
      <c r="E1826" s="4"/>
      <c r="F1826" s="4"/>
      <c r="G1826" s="4"/>
      <c r="H1826" s="4"/>
      <c r="I1826" s="4"/>
      <c r="J1826" s="4"/>
      <c r="K1826" s="4"/>
    </row>
    <row r="1827" spans="1:11" x14ac:dyDescent="0.25">
      <c r="A1827" s="4"/>
      <c r="B1827" s="4"/>
      <c r="C1827" s="4"/>
      <c r="D1827" s="4"/>
      <c r="E1827" s="4"/>
      <c r="F1827" s="4"/>
      <c r="G1827" s="4"/>
      <c r="H1827" s="4"/>
      <c r="I1827" s="4"/>
      <c r="J1827" s="4"/>
      <c r="K1827" s="4"/>
    </row>
    <row r="1828" spans="1:11" x14ac:dyDescent="0.25">
      <c r="A1828" s="4"/>
      <c r="B1828" s="4"/>
      <c r="C1828" s="4"/>
      <c r="D1828" s="4"/>
      <c r="E1828" s="4"/>
      <c r="F1828" s="4"/>
      <c r="G1828" s="4"/>
      <c r="H1828" s="4"/>
      <c r="I1828" s="4"/>
      <c r="J1828" s="4"/>
      <c r="K1828" s="4"/>
    </row>
    <row r="1829" spans="1:11" x14ac:dyDescent="0.25">
      <c r="A1829" s="4"/>
      <c r="B1829" s="4"/>
      <c r="C1829" s="4"/>
      <c r="D1829" s="4"/>
      <c r="E1829" s="4"/>
      <c r="F1829" s="4"/>
      <c r="G1829" s="4"/>
      <c r="H1829" s="4"/>
      <c r="I1829" s="4"/>
      <c r="J1829" s="4"/>
      <c r="K1829" s="4"/>
    </row>
    <row r="1830" spans="1:11" x14ac:dyDescent="0.25">
      <c r="A1830" s="4"/>
      <c r="B1830" s="4"/>
      <c r="C1830" s="4"/>
      <c r="D1830" s="4"/>
      <c r="E1830" s="4"/>
      <c r="F1830" s="4"/>
      <c r="G1830" s="4"/>
      <c r="H1830" s="4"/>
      <c r="I1830" s="4"/>
      <c r="J1830" s="4"/>
      <c r="K1830" s="4"/>
    </row>
    <row r="1831" spans="1:11" x14ac:dyDescent="0.25">
      <c r="A1831" s="4"/>
      <c r="B1831" s="4"/>
      <c r="C1831" s="4"/>
      <c r="D1831" s="4"/>
      <c r="E1831" s="4"/>
      <c r="F1831" s="4"/>
      <c r="G1831" s="4"/>
      <c r="H1831" s="4"/>
      <c r="I1831" s="4"/>
      <c r="J1831" s="4"/>
      <c r="K1831" s="4"/>
    </row>
    <row r="1832" spans="1:11" x14ac:dyDescent="0.25">
      <c r="A1832" s="4"/>
      <c r="B1832" s="4"/>
      <c r="C1832" s="4"/>
      <c r="D1832" s="4"/>
      <c r="E1832" s="4"/>
      <c r="F1832" s="4"/>
      <c r="G1832" s="4"/>
      <c r="H1832" s="4"/>
      <c r="I1832" s="4"/>
      <c r="J1832" s="4"/>
      <c r="K1832" s="4"/>
    </row>
    <row r="1833" spans="1:11" x14ac:dyDescent="0.25">
      <c r="A1833" s="4"/>
      <c r="B1833" s="4"/>
      <c r="C1833" s="4"/>
      <c r="D1833" s="4"/>
      <c r="E1833" s="4"/>
      <c r="F1833" s="4"/>
      <c r="G1833" s="4"/>
      <c r="H1833" s="4"/>
      <c r="I1833" s="4"/>
      <c r="J1833" s="4"/>
      <c r="K1833" s="4"/>
    </row>
    <row r="1834" spans="1:11" x14ac:dyDescent="0.25">
      <c r="A1834" s="4"/>
      <c r="B1834" s="4"/>
      <c r="C1834" s="4"/>
      <c r="D1834" s="4"/>
      <c r="E1834" s="4"/>
      <c r="F1834" s="4"/>
      <c r="G1834" s="4"/>
      <c r="H1834" s="4"/>
      <c r="I1834" s="4"/>
      <c r="J1834" s="4"/>
      <c r="K1834" s="4"/>
    </row>
    <row r="1835" spans="1:11" x14ac:dyDescent="0.25">
      <c r="A1835" s="4"/>
      <c r="B1835" s="4"/>
      <c r="C1835" s="4"/>
      <c r="D1835" s="4"/>
      <c r="E1835" s="4"/>
      <c r="F1835" s="4"/>
      <c r="G1835" s="4"/>
      <c r="H1835" s="4"/>
      <c r="I1835" s="4"/>
      <c r="J1835" s="4"/>
      <c r="K1835" s="4"/>
    </row>
    <row r="1836" spans="1:11" x14ac:dyDescent="0.25">
      <c r="A1836" s="4"/>
      <c r="B1836" s="4"/>
      <c r="C1836" s="4"/>
      <c r="D1836" s="4"/>
      <c r="E1836" s="4"/>
      <c r="F1836" s="4"/>
      <c r="G1836" s="4"/>
      <c r="H1836" s="4"/>
      <c r="I1836" s="4"/>
      <c r="J1836" s="4"/>
      <c r="K1836" s="4"/>
    </row>
    <row r="1837" spans="1:11" x14ac:dyDescent="0.25">
      <c r="A1837" s="4"/>
      <c r="B1837" s="4"/>
      <c r="C1837" s="4"/>
      <c r="D1837" s="4"/>
      <c r="E1837" s="4"/>
      <c r="F1837" s="4"/>
      <c r="G1837" s="4"/>
      <c r="H1837" s="4"/>
      <c r="I1837" s="4"/>
      <c r="J1837" s="4"/>
      <c r="K1837" s="4"/>
    </row>
    <row r="1838" spans="1:11" x14ac:dyDescent="0.25">
      <c r="A1838" s="4"/>
      <c r="B1838" s="4"/>
      <c r="C1838" s="4"/>
      <c r="D1838" s="4"/>
      <c r="E1838" s="4"/>
      <c r="F1838" s="4"/>
      <c r="G1838" s="4"/>
      <c r="H1838" s="4"/>
      <c r="I1838" s="4"/>
      <c r="J1838" s="4"/>
      <c r="K1838" s="4"/>
    </row>
    <row r="1839" spans="1:11" x14ac:dyDescent="0.25">
      <c r="A1839" s="4"/>
      <c r="B1839" s="4"/>
      <c r="C1839" s="4"/>
      <c r="D1839" s="4"/>
      <c r="E1839" s="4"/>
      <c r="F1839" s="4"/>
      <c r="G1839" s="4"/>
      <c r="H1839" s="4"/>
      <c r="I1839" s="4"/>
      <c r="J1839" s="4"/>
      <c r="K1839" s="4"/>
    </row>
    <row r="1840" spans="1:11" x14ac:dyDescent="0.25">
      <c r="A1840" s="4"/>
      <c r="B1840" s="4"/>
      <c r="C1840" s="4"/>
      <c r="D1840" s="4"/>
      <c r="E1840" s="4"/>
      <c r="F1840" s="4"/>
      <c r="G1840" s="4"/>
      <c r="H1840" s="4"/>
      <c r="I1840" s="4"/>
      <c r="J1840" s="4"/>
      <c r="K1840" s="4"/>
    </row>
    <row r="1841" spans="1:11" x14ac:dyDescent="0.25">
      <c r="A1841" s="4"/>
      <c r="B1841" s="4"/>
      <c r="C1841" s="4"/>
      <c r="D1841" s="4"/>
      <c r="E1841" s="4"/>
      <c r="F1841" s="4"/>
      <c r="G1841" s="4"/>
      <c r="H1841" s="4"/>
      <c r="I1841" s="4"/>
      <c r="J1841" s="4"/>
      <c r="K1841" s="4"/>
    </row>
    <row r="1842" spans="1:11" x14ac:dyDescent="0.25">
      <c r="A1842" s="4"/>
      <c r="B1842" s="4"/>
      <c r="C1842" s="4"/>
      <c r="D1842" s="4"/>
      <c r="E1842" s="4"/>
      <c r="F1842" s="4"/>
      <c r="G1842" s="4"/>
      <c r="H1842" s="4"/>
      <c r="I1842" s="4"/>
      <c r="J1842" s="4"/>
      <c r="K1842" s="4"/>
    </row>
    <row r="1843" spans="1:11" x14ac:dyDescent="0.25">
      <c r="A1843" s="4"/>
      <c r="B1843" s="4"/>
      <c r="C1843" s="4"/>
      <c r="D1843" s="4"/>
      <c r="E1843" s="4"/>
      <c r="F1843" s="4"/>
      <c r="G1843" s="4"/>
      <c r="H1843" s="4"/>
      <c r="I1843" s="4"/>
      <c r="J1843" s="4"/>
      <c r="K1843" s="4"/>
    </row>
    <row r="1844" spans="1:11" x14ac:dyDescent="0.25">
      <c r="A1844" s="4"/>
      <c r="B1844" s="4"/>
      <c r="C1844" s="4"/>
      <c r="D1844" s="4"/>
      <c r="E1844" s="4"/>
      <c r="F1844" s="4"/>
      <c r="G1844" s="4"/>
      <c r="H1844" s="4"/>
      <c r="I1844" s="4"/>
      <c r="J1844" s="4"/>
      <c r="K1844" s="4"/>
    </row>
    <row r="1845" spans="1:11" x14ac:dyDescent="0.25">
      <c r="A1845" s="4"/>
      <c r="B1845" s="4"/>
      <c r="C1845" s="4"/>
      <c r="D1845" s="4"/>
      <c r="E1845" s="4"/>
      <c r="F1845" s="4"/>
      <c r="G1845" s="4"/>
      <c r="H1845" s="4"/>
      <c r="I1845" s="4"/>
      <c r="J1845" s="4"/>
      <c r="K1845" s="4"/>
    </row>
    <row r="1846" spans="1:11" x14ac:dyDescent="0.25">
      <c r="A1846" s="4"/>
      <c r="B1846" s="4"/>
      <c r="C1846" s="4"/>
      <c r="D1846" s="4"/>
      <c r="E1846" s="4"/>
      <c r="F1846" s="4"/>
      <c r="G1846" s="4"/>
      <c r="H1846" s="4"/>
      <c r="I1846" s="4"/>
      <c r="J1846" s="4"/>
      <c r="K1846" s="4"/>
    </row>
    <row r="1847" spans="1:11" x14ac:dyDescent="0.25">
      <c r="A1847" s="4"/>
      <c r="B1847" s="4"/>
      <c r="C1847" s="4"/>
      <c r="D1847" s="4"/>
      <c r="E1847" s="4"/>
      <c r="F1847" s="4"/>
      <c r="G1847" s="4"/>
      <c r="H1847" s="4"/>
      <c r="I1847" s="4"/>
      <c r="J1847" s="4"/>
      <c r="K1847" s="4"/>
    </row>
    <row r="1848" spans="1:11" x14ac:dyDescent="0.25">
      <c r="A1848" s="4"/>
      <c r="B1848" s="4"/>
      <c r="C1848" s="4"/>
      <c r="D1848" s="4"/>
      <c r="E1848" s="4"/>
      <c r="F1848" s="4"/>
      <c r="G1848" s="4"/>
      <c r="H1848" s="4"/>
      <c r="I1848" s="4"/>
      <c r="J1848" s="4"/>
      <c r="K1848" s="4"/>
    </row>
    <row r="1849" spans="1:11" x14ac:dyDescent="0.25">
      <c r="A1849" s="4"/>
      <c r="B1849" s="4"/>
      <c r="C1849" s="4"/>
      <c r="D1849" s="4"/>
      <c r="E1849" s="4"/>
      <c r="F1849" s="4"/>
      <c r="G1849" s="4"/>
      <c r="H1849" s="4"/>
      <c r="I1849" s="4"/>
      <c r="J1849" s="4"/>
      <c r="K1849" s="4"/>
    </row>
    <row r="1850" spans="1:11" x14ac:dyDescent="0.25">
      <c r="A1850" s="4"/>
      <c r="B1850" s="4"/>
      <c r="C1850" s="4"/>
      <c r="D1850" s="4"/>
      <c r="E1850" s="4"/>
      <c r="F1850" s="4"/>
      <c r="G1850" s="4"/>
      <c r="H1850" s="4"/>
      <c r="I1850" s="4"/>
      <c r="J1850" s="4"/>
      <c r="K1850" s="4"/>
    </row>
    <row r="1851" spans="1:11" x14ac:dyDescent="0.25">
      <c r="A1851" s="4"/>
      <c r="B1851" s="4"/>
      <c r="C1851" s="4"/>
      <c r="D1851" s="4"/>
      <c r="E1851" s="4"/>
      <c r="F1851" s="4"/>
      <c r="G1851" s="4"/>
      <c r="H1851" s="4"/>
      <c r="I1851" s="4"/>
      <c r="J1851" s="4"/>
      <c r="K1851" s="4"/>
    </row>
    <row r="1852" spans="1:11" x14ac:dyDescent="0.25">
      <c r="A1852" s="4"/>
      <c r="B1852" s="4"/>
      <c r="C1852" s="4"/>
      <c r="D1852" s="4"/>
      <c r="E1852" s="4"/>
      <c r="F1852" s="4"/>
      <c r="G1852" s="4"/>
      <c r="H1852" s="4"/>
      <c r="I1852" s="4"/>
      <c r="J1852" s="4"/>
      <c r="K1852" s="4"/>
    </row>
    <row r="1853" spans="1:11" x14ac:dyDescent="0.25">
      <c r="A1853" s="4"/>
      <c r="B1853" s="4"/>
      <c r="C1853" s="4"/>
      <c r="D1853" s="4"/>
      <c r="E1853" s="4"/>
      <c r="F1853" s="4"/>
      <c r="G1853" s="4"/>
      <c r="H1853" s="4"/>
      <c r="I1853" s="4"/>
      <c r="J1853" s="4"/>
      <c r="K1853" s="4"/>
    </row>
    <row r="1854" spans="1:11" x14ac:dyDescent="0.25">
      <c r="A1854" s="4"/>
      <c r="B1854" s="4"/>
      <c r="C1854" s="4"/>
      <c r="D1854" s="4"/>
      <c r="E1854" s="4"/>
      <c r="F1854" s="4"/>
      <c r="G1854" s="4"/>
      <c r="H1854" s="4"/>
      <c r="I1854" s="4"/>
      <c r="J1854" s="4"/>
      <c r="K1854" s="4"/>
    </row>
    <row r="1855" spans="1:11" x14ac:dyDescent="0.25">
      <c r="A1855" s="4"/>
      <c r="B1855" s="4"/>
      <c r="C1855" s="4"/>
      <c r="D1855" s="4"/>
      <c r="E1855" s="4"/>
      <c r="F1855" s="4"/>
      <c r="G1855" s="4"/>
      <c r="H1855" s="4"/>
      <c r="I1855" s="4"/>
      <c r="J1855" s="4"/>
      <c r="K1855" s="4"/>
    </row>
    <row r="1856" spans="1:11" x14ac:dyDescent="0.25">
      <c r="A1856" s="4"/>
      <c r="B1856" s="4"/>
      <c r="C1856" s="4"/>
      <c r="D1856" s="4"/>
      <c r="E1856" s="4"/>
      <c r="F1856" s="4"/>
      <c r="G1856" s="4"/>
      <c r="H1856" s="4"/>
      <c r="I1856" s="4"/>
      <c r="J1856" s="4"/>
      <c r="K1856" s="4"/>
    </row>
    <row r="1857" spans="1:11" x14ac:dyDescent="0.25">
      <c r="A1857" s="4"/>
      <c r="B1857" s="4"/>
      <c r="C1857" s="4"/>
      <c r="D1857" s="4"/>
      <c r="E1857" s="4"/>
      <c r="F1857" s="4"/>
      <c r="G1857" s="4"/>
      <c r="H1857" s="4"/>
      <c r="I1857" s="4"/>
      <c r="J1857" s="4"/>
      <c r="K1857" s="4"/>
    </row>
    <row r="1858" spans="1:11" x14ac:dyDescent="0.25">
      <c r="A1858" s="4"/>
      <c r="B1858" s="4"/>
      <c r="C1858" s="4"/>
      <c r="D1858" s="4"/>
      <c r="E1858" s="4"/>
      <c r="F1858" s="4"/>
      <c r="G1858" s="4"/>
      <c r="H1858" s="4"/>
      <c r="I1858" s="4"/>
      <c r="J1858" s="4"/>
      <c r="K1858" s="4"/>
    </row>
    <row r="1859" spans="1:11" x14ac:dyDescent="0.25">
      <c r="A1859" s="4"/>
      <c r="B1859" s="4"/>
      <c r="C1859" s="4"/>
      <c r="D1859" s="4"/>
      <c r="E1859" s="4"/>
      <c r="F1859" s="4"/>
      <c r="G1859" s="4"/>
      <c r="H1859" s="4"/>
      <c r="I1859" s="4"/>
      <c r="J1859" s="4"/>
      <c r="K1859" s="4"/>
    </row>
    <row r="1860" spans="1:11" x14ac:dyDescent="0.25">
      <c r="A1860" s="4"/>
      <c r="B1860" s="4"/>
      <c r="C1860" s="4"/>
      <c r="D1860" s="4"/>
      <c r="E1860" s="4"/>
      <c r="F1860" s="4"/>
      <c r="G1860" s="4"/>
      <c r="H1860" s="4"/>
      <c r="I1860" s="4"/>
      <c r="J1860" s="4"/>
      <c r="K1860" s="4"/>
    </row>
    <row r="1861" spans="1:11" x14ac:dyDescent="0.25">
      <c r="A1861" s="4"/>
      <c r="B1861" s="4"/>
      <c r="C1861" s="4"/>
      <c r="D1861" s="4"/>
      <c r="E1861" s="4"/>
      <c r="F1861" s="4"/>
      <c r="G1861" s="4"/>
      <c r="H1861" s="4"/>
      <c r="I1861" s="4"/>
      <c r="J1861" s="4"/>
      <c r="K1861" s="4"/>
    </row>
    <row r="1862" spans="1:11" x14ac:dyDescent="0.25">
      <c r="A1862" s="4"/>
      <c r="B1862" s="4"/>
      <c r="C1862" s="4"/>
      <c r="D1862" s="4"/>
      <c r="E1862" s="4"/>
      <c r="F1862" s="4"/>
      <c r="G1862" s="4"/>
      <c r="H1862" s="4"/>
      <c r="I1862" s="4"/>
      <c r="J1862" s="4"/>
      <c r="K1862" s="4"/>
    </row>
    <row r="1863" spans="1:11" x14ac:dyDescent="0.25">
      <c r="A1863" s="4"/>
      <c r="B1863" s="4"/>
      <c r="C1863" s="4"/>
      <c r="D1863" s="4"/>
      <c r="E1863" s="4"/>
      <c r="F1863" s="4"/>
      <c r="G1863" s="4"/>
      <c r="H1863" s="4"/>
      <c r="I1863" s="4"/>
      <c r="J1863" s="4"/>
      <c r="K1863" s="4"/>
    </row>
    <row r="1864" spans="1:11" x14ac:dyDescent="0.25">
      <c r="A1864" s="4"/>
      <c r="B1864" s="4"/>
      <c r="C1864" s="4"/>
      <c r="D1864" s="4"/>
      <c r="E1864" s="4"/>
      <c r="F1864" s="4"/>
      <c r="G1864" s="4"/>
      <c r="H1864" s="4"/>
      <c r="I1864" s="4"/>
      <c r="J1864" s="4"/>
      <c r="K1864" s="4"/>
    </row>
    <row r="1865" spans="1:11" x14ac:dyDescent="0.25">
      <c r="A1865" s="4"/>
      <c r="B1865" s="4"/>
      <c r="C1865" s="4"/>
      <c r="D1865" s="4"/>
      <c r="E1865" s="4"/>
      <c r="F1865" s="4"/>
      <c r="G1865" s="4"/>
      <c r="H1865" s="4"/>
      <c r="I1865" s="4"/>
      <c r="J1865" s="4"/>
      <c r="K1865" s="4"/>
    </row>
    <row r="1866" spans="1:11" x14ac:dyDescent="0.25">
      <c r="A1866" s="4"/>
      <c r="B1866" s="4"/>
      <c r="C1866" s="4"/>
      <c r="D1866" s="4"/>
      <c r="E1866" s="4"/>
      <c r="F1866" s="4"/>
      <c r="G1866" s="4"/>
      <c r="H1866" s="4"/>
      <c r="I1866" s="4"/>
      <c r="J1866" s="4"/>
      <c r="K1866" s="4"/>
    </row>
    <row r="1867" spans="1:11" x14ac:dyDescent="0.25">
      <c r="A1867" s="4"/>
      <c r="B1867" s="4"/>
      <c r="C1867" s="4"/>
      <c r="D1867" s="4"/>
      <c r="E1867" s="4"/>
      <c r="F1867" s="4"/>
      <c r="G1867" s="4"/>
      <c r="H1867" s="4"/>
      <c r="I1867" s="4"/>
      <c r="J1867" s="4"/>
      <c r="K1867" s="4"/>
    </row>
    <row r="1868" spans="1:11" x14ac:dyDescent="0.25">
      <c r="A1868" s="4"/>
      <c r="B1868" s="4"/>
      <c r="C1868" s="4"/>
      <c r="D1868" s="4"/>
      <c r="E1868" s="4"/>
      <c r="F1868" s="4"/>
      <c r="G1868" s="4"/>
      <c r="H1868" s="4"/>
      <c r="I1868" s="4"/>
      <c r="J1868" s="4"/>
      <c r="K1868" s="4"/>
    </row>
    <row r="1869" spans="1:11" x14ac:dyDescent="0.25">
      <c r="A1869" s="4"/>
      <c r="B1869" s="4"/>
      <c r="C1869" s="4"/>
      <c r="D1869" s="4"/>
      <c r="E1869" s="4"/>
      <c r="F1869" s="4"/>
      <c r="G1869" s="4"/>
      <c r="H1869" s="4"/>
      <c r="I1869" s="4"/>
      <c r="J1869" s="4"/>
      <c r="K1869" s="4"/>
    </row>
    <row r="1870" spans="1:11" x14ac:dyDescent="0.25">
      <c r="A1870" s="4"/>
      <c r="B1870" s="4"/>
      <c r="C1870" s="4"/>
      <c r="D1870" s="4"/>
      <c r="E1870" s="4"/>
      <c r="F1870" s="4"/>
      <c r="G1870" s="4"/>
      <c r="H1870" s="4"/>
      <c r="I1870" s="4"/>
      <c r="J1870" s="4"/>
      <c r="K1870" s="4"/>
    </row>
    <row r="1871" spans="1:11" x14ac:dyDescent="0.25">
      <c r="A1871" s="4"/>
      <c r="B1871" s="4"/>
      <c r="C1871" s="4"/>
      <c r="D1871" s="4"/>
      <c r="E1871" s="4"/>
      <c r="F1871" s="4"/>
      <c r="G1871" s="4"/>
      <c r="H1871" s="4"/>
      <c r="I1871" s="4"/>
      <c r="J1871" s="4"/>
      <c r="K1871" s="4"/>
    </row>
    <row r="1872" spans="1:11" x14ac:dyDescent="0.25">
      <c r="A1872" s="4"/>
      <c r="B1872" s="4"/>
      <c r="C1872" s="4"/>
      <c r="D1872" s="4"/>
      <c r="E1872" s="4"/>
      <c r="F1872" s="4"/>
      <c r="G1872" s="4"/>
      <c r="H1872" s="4"/>
      <c r="I1872" s="4"/>
      <c r="J1872" s="4"/>
      <c r="K1872" s="4"/>
    </row>
    <row r="1873" spans="1:11" x14ac:dyDescent="0.25">
      <c r="A1873" s="4"/>
      <c r="B1873" s="4"/>
      <c r="C1873" s="4"/>
      <c r="D1873" s="4"/>
      <c r="E1873" s="4"/>
      <c r="F1873" s="4"/>
      <c r="G1873" s="4"/>
      <c r="H1873" s="4"/>
      <c r="I1873" s="4"/>
      <c r="J1873" s="4"/>
      <c r="K1873" s="4"/>
    </row>
    <row r="1874" spans="1:11" x14ac:dyDescent="0.25">
      <c r="A1874" s="4"/>
      <c r="B1874" s="4"/>
      <c r="C1874" s="4"/>
      <c r="D1874" s="4"/>
      <c r="E1874" s="4"/>
      <c r="F1874" s="4"/>
      <c r="G1874" s="4"/>
      <c r="H1874" s="4"/>
      <c r="I1874" s="4"/>
      <c r="J1874" s="4"/>
      <c r="K1874" s="4"/>
    </row>
    <row r="1875" spans="1:11" x14ac:dyDescent="0.25">
      <c r="A1875" s="4"/>
      <c r="B1875" s="4"/>
      <c r="C1875" s="4"/>
      <c r="D1875" s="4"/>
      <c r="E1875" s="4"/>
      <c r="F1875" s="4"/>
      <c r="G1875" s="4"/>
      <c r="H1875" s="4"/>
      <c r="I1875" s="4"/>
      <c r="J1875" s="4"/>
      <c r="K1875" s="4"/>
    </row>
    <row r="1876" spans="1:11" x14ac:dyDescent="0.25">
      <c r="A1876" s="4"/>
      <c r="B1876" s="4"/>
      <c r="C1876" s="4"/>
      <c r="D1876" s="4"/>
      <c r="E1876" s="4"/>
      <c r="F1876" s="4"/>
      <c r="G1876" s="4"/>
      <c r="H1876" s="4"/>
      <c r="I1876" s="4"/>
      <c r="J1876" s="4"/>
      <c r="K1876" s="4"/>
    </row>
    <row r="1877" spans="1:11" x14ac:dyDescent="0.25">
      <c r="A1877" s="4"/>
      <c r="B1877" s="4"/>
      <c r="C1877" s="4"/>
      <c r="D1877" s="4"/>
      <c r="E1877" s="4"/>
      <c r="F1877" s="4"/>
      <c r="G1877" s="4"/>
      <c r="H1877" s="4"/>
      <c r="I1877" s="4"/>
      <c r="J1877" s="4"/>
      <c r="K1877" s="4"/>
    </row>
    <row r="1878" spans="1:11" x14ac:dyDescent="0.25">
      <c r="A1878" s="4"/>
      <c r="B1878" s="4"/>
      <c r="C1878" s="4"/>
      <c r="D1878" s="4"/>
      <c r="E1878" s="4"/>
      <c r="F1878" s="4"/>
      <c r="G1878" s="4"/>
      <c r="H1878" s="4"/>
      <c r="I1878" s="4"/>
      <c r="J1878" s="4"/>
      <c r="K1878" s="4"/>
    </row>
    <row r="1879" spans="1:11" x14ac:dyDescent="0.25">
      <c r="A1879" s="4"/>
      <c r="B1879" s="4"/>
      <c r="C1879" s="4"/>
      <c r="D1879" s="4"/>
      <c r="E1879" s="4"/>
      <c r="F1879" s="4"/>
      <c r="G1879" s="4"/>
      <c r="H1879" s="4"/>
      <c r="I1879" s="4"/>
      <c r="J1879" s="4"/>
      <c r="K1879" s="4"/>
    </row>
    <row r="1880" spans="1:11" x14ac:dyDescent="0.25">
      <c r="A1880" s="4"/>
      <c r="B1880" s="4"/>
      <c r="C1880" s="4"/>
      <c r="D1880" s="4"/>
      <c r="E1880" s="4"/>
      <c r="F1880" s="4"/>
      <c r="G1880" s="4"/>
      <c r="H1880" s="4"/>
      <c r="I1880" s="4"/>
      <c r="J1880" s="4"/>
      <c r="K1880" s="4"/>
    </row>
    <row r="1881" spans="1:11" x14ac:dyDescent="0.25">
      <c r="A1881" s="4"/>
      <c r="B1881" s="4"/>
      <c r="C1881" s="4"/>
      <c r="D1881" s="4"/>
      <c r="E1881" s="4"/>
      <c r="F1881" s="4"/>
      <c r="G1881" s="4"/>
      <c r="H1881" s="4"/>
      <c r="I1881" s="4"/>
      <c r="J1881" s="4"/>
      <c r="K1881" s="4"/>
    </row>
    <row r="1882" spans="1:11" x14ac:dyDescent="0.25">
      <c r="A1882" s="4"/>
      <c r="B1882" s="4"/>
      <c r="C1882" s="4"/>
      <c r="D1882" s="4"/>
      <c r="E1882" s="4"/>
      <c r="F1882" s="4"/>
      <c r="G1882" s="4"/>
      <c r="H1882" s="4"/>
      <c r="I1882" s="4"/>
      <c r="J1882" s="4"/>
      <c r="K1882" s="4"/>
    </row>
    <row r="1883" spans="1:11" x14ac:dyDescent="0.25">
      <c r="A1883" s="4"/>
      <c r="B1883" s="4"/>
      <c r="C1883" s="4"/>
      <c r="D1883" s="4"/>
      <c r="E1883" s="4"/>
      <c r="F1883" s="4"/>
      <c r="G1883" s="4"/>
      <c r="H1883" s="4"/>
      <c r="I1883" s="4"/>
      <c r="J1883" s="4"/>
      <c r="K1883" s="4"/>
    </row>
    <row r="1884" spans="1:11" x14ac:dyDescent="0.25">
      <c r="A1884" s="4"/>
      <c r="B1884" s="4"/>
      <c r="C1884" s="4"/>
      <c r="D1884" s="4"/>
      <c r="E1884" s="4"/>
      <c r="F1884" s="4"/>
      <c r="G1884" s="4"/>
      <c r="H1884" s="4"/>
      <c r="I1884" s="4"/>
      <c r="J1884" s="4"/>
      <c r="K1884" s="4"/>
    </row>
    <row r="1885" spans="1:11" x14ac:dyDescent="0.25">
      <c r="A1885" s="4"/>
      <c r="B1885" s="4"/>
      <c r="C1885" s="4"/>
      <c r="D1885" s="4"/>
      <c r="E1885" s="4"/>
      <c r="F1885" s="4"/>
      <c r="G1885" s="4"/>
      <c r="H1885" s="4"/>
      <c r="I1885" s="4"/>
      <c r="J1885" s="4"/>
      <c r="K1885" s="4"/>
    </row>
    <row r="1886" spans="1:11" x14ac:dyDescent="0.25">
      <c r="A1886" s="4"/>
      <c r="B1886" s="4"/>
      <c r="C1886" s="4"/>
      <c r="D1886" s="4"/>
      <c r="E1886" s="4"/>
      <c r="F1886" s="4"/>
      <c r="G1886" s="4"/>
      <c r="H1886" s="4"/>
      <c r="I1886" s="4"/>
      <c r="J1886" s="4"/>
      <c r="K1886" s="4"/>
    </row>
    <row r="1887" spans="1:11" x14ac:dyDescent="0.25">
      <c r="A1887" s="4"/>
      <c r="B1887" s="4"/>
      <c r="C1887" s="4"/>
      <c r="D1887" s="4"/>
      <c r="E1887" s="4"/>
      <c r="F1887" s="4"/>
      <c r="G1887" s="4"/>
      <c r="H1887" s="4"/>
      <c r="I1887" s="4"/>
      <c r="J1887" s="4"/>
      <c r="K1887" s="4"/>
    </row>
    <row r="1888" spans="1:11" x14ac:dyDescent="0.25">
      <c r="A1888" s="4"/>
      <c r="B1888" s="4"/>
      <c r="C1888" s="4"/>
      <c r="D1888" s="4"/>
      <c r="E1888" s="4"/>
      <c r="F1888" s="4"/>
      <c r="G1888" s="4"/>
      <c r="H1888" s="4"/>
      <c r="I1888" s="4"/>
      <c r="J1888" s="4"/>
      <c r="K1888" s="4"/>
    </row>
    <row r="1889" spans="1:11" x14ac:dyDescent="0.25">
      <c r="A1889" s="4"/>
      <c r="B1889" s="4"/>
      <c r="C1889" s="4"/>
      <c r="D1889" s="4"/>
      <c r="E1889" s="4"/>
      <c r="F1889" s="4"/>
      <c r="G1889" s="4"/>
      <c r="H1889" s="4"/>
      <c r="I1889" s="4"/>
      <c r="J1889" s="4"/>
      <c r="K1889" s="4"/>
    </row>
    <row r="1890" spans="1:11" x14ac:dyDescent="0.25">
      <c r="A1890" s="4"/>
      <c r="B1890" s="4"/>
      <c r="C1890" s="4"/>
      <c r="D1890" s="4"/>
      <c r="E1890" s="4"/>
      <c r="F1890" s="4"/>
      <c r="G1890" s="4"/>
      <c r="H1890" s="4"/>
      <c r="I1890" s="4"/>
      <c r="J1890" s="4"/>
      <c r="K1890" s="4"/>
    </row>
    <row r="1891" spans="1:11" x14ac:dyDescent="0.25">
      <c r="A1891" s="4"/>
      <c r="B1891" s="4"/>
      <c r="C1891" s="4"/>
      <c r="D1891" s="4"/>
      <c r="E1891" s="4"/>
      <c r="F1891" s="4"/>
      <c r="G1891" s="4"/>
      <c r="H1891" s="4"/>
      <c r="I1891" s="4"/>
      <c r="J1891" s="4"/>
      <c r="K1891" s="4"/>
    </row>
    <row r="1892" spans="1:11" x14ac:dyDescent="0.25">
      <c r="A1892" s="4"/>
      <c r="B1892" s="4"/>
      <c r="C1892" s="4"/>
      <c r="D1892" s="4"/>
      <c r="E1892" s="4"/>
      <c r="F1892" s="4"/>
      <c r="G1892" s="4"/>
      <c r="H1892" s="4"/>
      <c r="I1892" s="4"/>
      <c r="J1892" s="4"/>
      <c r="K1892" s="4"/>
    </row>
    <row r="1893" spans="1:11" x14ac:dyDescent="0.25">
      <c r="A1893" s="4"/>
      <c r="B1893" s="4"/>
      <c r="C1893" s="4"/>
      <c r="D1893" s="4"/>
      <c r="E1893" s="4"/>
      <c r="F1893" s="4"/>
      <c r="G1893" s="4"/>
      <c r="H1893" s="4"/>
      <c r="I1893" s="4"/>
      <c r="J1893" s="4"/>
      <c r="K1893" s="4"/>
    </row>
    <row r="1894" spans="1:11" x14ac:dyDescent="0.25">
      <c r="A1894" s="4"/>
      <c r="B1894" s="4"/>
      <c r="C1894" s="4"/>
      <c r="D1894" s="4"/>
      <c r="E1894" s="4"/>
      <c r="F1894" s="4"/>
      <c r="G1894" s="4"/>
      <c r="H1894" s="4"/>
      <c r="I1894" s="4"/>
      <c r="J1894" s="4"/>
      <c r="K1894" s="4"/>
    </row>
    <row r="1895" spans="1:11" x14ac:dyDescent="0.25">
      <c r="A1895" s="4"/>
      <c r="B1895" s="4"/>
      <c r="C1895" s="4"/>
      <c r="D1895" s="4"/>
      <c r="E1895" s="4"/>
      <c r="F1895" s="4"/>
      <c r="G1895" s="4"/>
      <c r="H1895" s="4"/>
      <c r="I1895" s="4"/>
      <c r="J1895" s="4"/>
      <c r="K1895" s="4"/>
    </row>
    <row r="1896" spans="1:11" x14ac:dyDescent="0.25">
      <c r="A1896" s="4"/>
      <c r="B1896" s="4"/>
      <c r="C1896" s="4"/>
      <c r="D1896" s="4"/>
      <c r="E1896" s="4"/>
      <c r="F1896" s="4"/>
      <c r="G1896" s="4"/>
      <c r="H1896" s="4"/>
      <c r="I1896" s="4"/>
      <c r="J1896" s="4"/>
      <c r="K1896" s="4"/>
    </row>
    <row r="1897" spans="1:11" x14ac:dyDescent="0.25">
      <c r="A1897" s="4"/>
      <c r="B1897" s="4"/>
      <c r="C1897" s="4"/>
      <c r="D1897" s="4"/>
      <c r="E1897" s="4"/>
      <c r="F1897" s="4"/>
      <c r="G1897" s="4"/>
      <c r="H1897" s="4"/>
      <c r="I1897" s="4"/>
      <c r="J1897" s="4"/>
      <c r="K1897" s="4"/>
    </row>
    <row r="1898" spans="1:11" x14ac:dyDescent="0.25">
      <c r="A1898" s="4"/>
      <c r="B1898" s="4"/>
      <c r="C1898" s="4"/>
      <c r="D1898" s="4"/>
      <c r="E1898" s="4"/>
      <c r="F1898" s="4"/>
      <c r="G1898" s="4"/>
      <c r="H1898" s="4"/>
      <c r="I1898" s="4"/>
      <c r="J1898" s="4"/>
      <c r="K1898" s="4"/>
    </row>
    <row r="1899" spans="1:11" x14ac:dyDescent="0.25">
      <c r="A1899" s="4"/>
      <c r="B1899" s="4"/>
      <c r="C1899" s="4"/>
      <c r="D1899" s="4"/>
      <c r="E1899" s="4"/>
      <c r="F1899" s="4"/>
      <c r="G1899" s="4"/>
      <c r="H1899" s="4"/>
      <c r="I1899" s="4"/>
      <c r="J1899" s="4"/>
      <c r="K1899" s="4"/>
    </row>
    <row r="1900" spans="1:11" x14ac:dyDescent="0.25">
      <c r="A1900" s="4"/>
      <c r="B1900" s="4"/>
      <c r="C1900" s="4"/>
      <c r="D1900" s="4"/>
      <c r="E1900" s="4"/>
      <c r="F1900" s="4"/>
      <c r="G1900" s="4"/>
      <c r="H1900" s="4"/>
      <c r="I1900" s="4"/>
      <c r="J1900" s="4"/>
      <c r="K1900" s="4"/>
    </row>
    <row r="1901" spans="1:11" x14ac:dyDescent="0.25">
      <c r="A1901" s="4"/>
      <c r="B1901" s="4"/>
      <c r="C1901" s="4"/>
      <c r="D1901" s="4"/>
      <c r="E1901" s="4"/>
      <c r="F1901" s="4"/>
      <c r="G1901" s="4"/>
      <c r="H1901" s="4"/>
      <c r="I1901" s="4"/>
      <c r="J1901" s="4"/>
      <c r="K1901" s="4"/>
    </row>
    <row r="1902" spans="1:11" x14ac:dyDescent="0.25">
      <c r="A1902" s="4"/>
      <c r="B1902" s="4"/>
      <c r="C1902" s="4"/>
      <c r="D1902" s="4"/>
      <c r="E1902" s="4"/>
      <c r="F1902" s="4"/>
      <c r="G1902" s="4"/>
      <c r="H1902" s="4"/>
      <c r="I1902" s="4"/>
      <c r="J1902" s="4"/>
      <c r="K1902" s="4"/>
    </row>
    <row r="1903" spans="1:11" x14ac:dyDescent="0.25">
      <c r="A1903" s="4"/>
      <c r="B1903" s="4"/>
      <c r="C1903" s="4"/>
      <c r="D1903" s="4"/>
      <c r="E1903" s="4"/>
      <c r="F1903" s="4"/>
      <c r="G1903" s="4"/>
      <c r="H1903" s="4"/>
      <c r="I1903" s="4"/>
      <c r="J1903" s="4"/>
      <c r="K1903" s="4"/>
    </row>
    <row r="1904" spans="1:11" x14ac:dyDescent="0.25">
      <c r="A1904" s="4"/>
      <c r="B1904" s="4"/>
      <c r="C1904" s="4"/>
      <c r="D1904" s="4"/>
      <c r="E1904" s="4"/>
      <c r="F1904" s="4"/>
      <c r="G1904" s="4"/>
      <c r="H1904" s="4"/>
      <c r="I1904" s="4"/>
      <c r="J1904" s="4"/>
      <c r="K1904" s="4"/>
    </row>
    <row r="1905" spans="1:11" x14ac:dyDescent="0.25">
      <c r="A1905" s="4"/>
      <c r="B1905" s="4"/>
      <c r="C1905" s="4"/>
      <c r="D1905" s="4"/>
      <c r="E1905" s="4"/>
      <c r="F1905" s="4"/>
      <c r="G1905" s="4"/>
      <c r="H1905" s="4"/>
      <c r="I1905" s="4"/>
      <c r="J1905" s="4"/>
      <c r="K1905" s="4"/>
    </row>
    <row r="1906" spans="1:11" x14ac:dyDescent="0.25">
      <c r="A1906" s="4"/>
      <c r="B1906" s="4"/>
      <c r="C1906" s="4"/>
      <c r="D1906" s="4"/>
      <c r="E1906" s="4"/>
      <c r="F1906" s="4"/>
      <c r="G1906" s="4"/>
      <c r="H1906" s="4"/>
      <c r="I1906" s="4"/>
      <c r="J1906" s="4"/>
      <c r="K1906" s="4"/>
    </row>
    <row r="1907" spans="1:11" x14ac:dyDescent="0.25">
      <c r="A1907" s="4"/>
      <c r="B1907" s="4"/>
      <c r="C1907" s="4"/>
      <c r="D1907" s="4"/>
      <c r="E1907" s="4"/>
      <c r="F1907" s="4"/>
      <c r="G1907" s="4"/>
      <c r="H1907" s="4"/>
      <c r="I1907" s="4"/>
      <c r="J1907" s="4"/>
      <c r="K1907" s="4"/>
    </row>
    <row r="1908" spans="1:11" x14ac:dyDescent="0.25">
      <c r="A1908" s="4"/>
      <c r="B1908" s="4"/>
      <c r="C1908" s="4"/>
      <c r="D1908" s="4"/>
      <c r="E1908" s="4"/>
      <c r="F1908" s="4"/>
      <c r="G1908" s="4"/>
      <c r="H1908" s="4"/>
      <c r="I1908" s="4"/>
      <c r="J1908" s="4"/>
      <c r="K1908" s="4"/>
    </row>
    <row r="1909" spans="1:11" x14ac:dyDescent="0.25">
      <c r="A1909" s="4"/>
      <c r="B1909" s="4"/>
      <c r="C1909" s="4"/>
      <c r="D1909" s="4"/>
      <c r="E1909" s="4"/>
      <c r="F1909" s="4"/>
      <c r="G1909" s="4"/>
      <c r="H1909" s="4"/>
      <c r="I1909" s="4"/>
      <c r="J1909" s="4"/>
      <c r="K1909" s="4"/>
    </row>
    <row r="1910" spans="1:11" x14ac:dyDescent="0.25">
      <c r="A1910" s="4"/>
      <c r="B1910" s="4"/>
      <c r="C1910" s="4"/>
      <c r="D1910" s="4"/>
      <c r="E1910" s="4"/>
      <c r="F1910" s="4"/>
      <c r="G1910" s="4"/>
      <c r="H1910" s="4"/>
      <c r="I1910" s="4"/>
      <c r="J1910" s="4"/>
      <c r="K1910" s="4"/>
    </row>
    <row r="1911" spans="1:11" x14ac:dyDescent="0.25">
      <c r="A1911" s="4"/>
      <c r="B1911" s="4"/>
      <c r="C1911" s="4"/>
      <c r="D1911" s="4"/>
      <c r="E1911" s="4"/>
      <c r="F1911" s="4"/>
      <c r="G1911" s="4"/>
      <c r="H1911" s="4"/>
      <c r="I1911" s="4"/>
      <c r="J1911" s="4"/>
      <c r="K1911" s="4"/>
    </row>
    <row r="1912" spans="1:11" x14ac:dyDescent="0.25">
      <c r="A1912" s="4"/>
      <c r="B1912" s="4"/>
      <c r="C1912" s="4"/>
      <c r="D1912" s="4"/>
      <c r="E1912" s="4"/>
      <c r="F1912" s="4"/>
      <c r="G1912" s="4"/>
      <c r="H1912" s="4"/>
      <c r="I1912" s="4"/>
      <c r="J1912" s="4"/>
      <c r="K1912" s="4"/>
    </row>
    <row r="1913" spans="1:11" x14ac:dyDescent="0.25">
      <c r="A1913" s="4"/>
      <c r="B1913" s="4"/>
      <c r="C1913" s="4"/>
      <c r="D1913" s="4"/>
      <c r="E1913" s="4"/>
      <c r="F1913" s="4"/>
      <c r="G1913" s="4"/>
      <c r="H1913" s="4"/>
      <c r="I1913" s="4"/>
      <c r="J1913" s="4"/>
      <c r="K1913" s="4"/>
    </row>
    <row r="1914" spans="1:11" x14ac:dyDescent="0.25">
      <c r="A1914" s="4"/>
      <c r="B1914" s="4"/>
      <c r="C1914" s="4"/>
      <c r="D1914" s="4"/>
      <c r="E1914" s="4"/>
      <c r="F1914" s="4"/>
      <c r="G1914" s="4"/>
      <c r="H1914" s="4"/>
      <c r="I1914" s="4"/>
      <c r="J1914" s="4"/>
      <c r="K1914" s="4"/>
    </row>
    <row r="1915" spans="1:11" x14ac:dyDescent="0.25">
      <c r="A1915" s="4"/>
      <c r="B1915" s="4"/>
      <c r="C1915" s="4"/>
      <c r="D1915" s="4"/>
      <c r="E1915" s="4"/>
      <c r="F1915" s="4"/>
      <c r="G1915" s="4"/>
      <c r="H1915" s="4"/>
      <c r="I1915" s="4"/>
      <c r="J1915" s="4"/>
      <c r="K1915" s="4"/>
    </row>
    <row r="1916" spans="1:11" x14ac:dyDescent="0.25">
      <c r="A1916" s="4"/>
      <c r="B1916" s="4"/>
      <c r="C1916" s="4"/>
      <c r="D1916" s="4"/>
      <c r="E1916" s="4"/>
      <c r="F1916" s="4"/>
      <c r="G1916" s="4"/>
      <c r="H1916" s="4"/>
      <c r="I1916" s="4"/>
      <c r="J1916" s="4"/>
      <c r="K1916" s="4"/>
    </row>
    <row r="1917" spans="1:11" x14ac:dyDescent="0.25">
      <c r="A1917" s="4"/>
      <c r="B1917" s="4"/>
      <c r="C1917" s="4"/>
      <c r="D1917" s="4"/>
      <c r="E1917" s="4"/>
      <c r="F1917" s="4"/>
      <c r="G1917" s="4"/>
      <c r="H1917" s="4"/>
      <c r="I1917" s="4"/>
      <c r="J1917" s="4"/>
      <c r="K1917" s="4"/>
    </row>
    <row r="1918" spans="1:11" x14ac:dyDescent="0.25">
      <c r="A1918" s="4"/>
      <c r="B1918" s="4"/>
      <c r="C1918" s="4"/>
      <c r="D1918" s="4"/>
      <c r="E1918" s="4"/>
      <c r="F1918" s="4"/>
      <c r="G1918" s="4"/>
      <c r="H1918" s="4"/>
      <c r="I1918" s="4"/>
      <c r="J1918" s="4"/>
      <c r="K1918" s="4"/>
    </row>
    <row r="1919" spans="1:11" x14ac:dyDescent="0.25">
      <c r="A1919" s="4"/>
      <c r="B1919" s="4"/>
      <c r="C1919" s="4"/>
      <c r="D1919" s="4"/>
      <c r="E1919" s="4"/>
      <c r="F1919" s="4"/>
      <c r="G1919" s="4"/>
      <c r="H1919" s="4"/>
      <c r="I1919" s="4"/>
      <c r="J1919" s="4"/>
      <c r="K1919" s="4"/>
    </row>
    <row r="1920" spans="1:11" x14ac:dyDescent="0.25">
      <c r="A1920" s="4"/>
      <c r="B1920" s="4"/>
      <c r="C1920" s="4"/>
      <c r="D1920" s="4"/>
      <c r="E1920" s="4"/>
      <c r="F1920" s="4"/>
      <c r="G1920" s="4"/>
      <c r="H1920" s="4"/>
      <c r="I1920" s="4"/>
      <c r="J1920" s="4"/>
      <c r="K1920" s="4"/>
    </row>
    <row r="1921" spans="1:11" x14ac:dyDescent="0.25">
      <c r="A1921" s="4"/>
      <c r="B1921" s="4"/>
      <c r="C1921" s="4"/>
      <c r="D1921" s="4"/>
      <c r="E1921" s="4"/>
      <c r="F1921" s="4"/>
      <c r="G1921" s="4"/>
      <c r="H1921" s="4"/>
      <c r="I1921" s="4"/>
      <c r="J1921" s="4"/>
      <c r="K1921" s="4"/>
    </row>
    <row r="1922" spans="1:11" x14ac:dyDescent="0.25">
      <c r="A1922" s="4"/>
      <c r="B1922" s="4"/>
      <c r="C1922" s="4"/>
      <c r="D1922" s="4"/>
      <c r="E1922" s="4"/>
      <c r="F1922" s="4"/>
      <c r="G1922" s="4"/>
      <c r="H1922" s="4"/>
      <c r="I1922" s="4"/>
      <c r="J1922" s="4"/>
      <c r="K1922" s="4"/>
    </row>
    <row r="1923" spans="1:11" x14ac:dyDescent="0.25">
      <c r="A1923" s="4"/>
      <c r="B1923" s="4"/>
      <c r="C1923" s="4"/>
      <c r="D1923" s="4"/>
      <c r="E1923" s="4"/>
      <c r="F1923" s="4"/>
      <c r="G1923" s="4"/>
      <c r="H1923" s="4"/>
      <c r="I1923" s="4"/>
      <c r="J1923" s="4"/>
      <c r="K1923" s="4"/>
    </row>
    <row r="1924" spans="1:11" x14ac:dyDescent="0.25">
      <c r="A1924" s="4"/>
      <c r="B1924" s="4"/>
      <c r="C1924" s="4"/>
      <c r="D1924" s="4"/>
      <c r="E1924" s="4"/>
      <c r="F1924" s="4"/>
      <c r="G1924" s="4"/>
      <c r="H1924" s="4"/>
      <c r="I1924" s="4"/>
      <c r="J1924" s="4"/>
      <c r="K1924" s="4"/>
    </row>
    <row r="1925" spans="1:11" x14ac:dyDescent="0.25">
      <c r="A1925" s="4"/>
      <c r="B1925" s="4"/>
      <c r="C1925" s="4"/>
      <c r="D1925" s="4"/>
      <c r="E1925" s="4"/>
      <c r="F1925" s="4"/>
      <c r="G1925" s="4"/>
      <c r="H1925" s="4"/>
      <c r="I1925" s="4"/>
      <c r="J1925" s="4"/>
      <c r="K1925" s="4"/>
    </row>
    <row r="1926" spans="1:11" x14ac:dyDescent="0.25">
      <c r="A1926" s="4"/>
      <c r="B1926" s="4"/>
      <c r="C1926" s="4"/>
      <c r="D1926" s="4"/>
      <c r="E1926" s="4"/>
      <c r="F1926" s="4"/>
      <c r="G1926" s="4"/>
      <c r="H1926" s="4"/>
      <c r="I1926" s="4"/>
      <c r="J1926" s="4"/>
      <c r="K1926" s="4"/>
    </row>
    <row r="1927" spans="1:11" x14ac:dyDescent="0.25">
      <c r="A1927" s="4"/>
      <c r="B1927" s="4"/>
      <c r="C1927" s="4"/>
      <c r="D1927" s="4"/>
      <c r="E1927" s="4"/>
      <c r="F1927" s="4"/>
      <c r="G1927" s="4"/>
      <c r="H1927" s="4"/>
      <c r="I1927" s="4"/>
      <c r="J1927" s="4"/>
      <c r="K1927" s="4"/>
    </row>
    <row r="1928" spans="1:11" x14ac:dyDescent="0.25">
      <c r="A1928" s="4"/>
      <c r="B1928" s="4"/>
      <c r="C1928" s="4"/>
      <c r="D1928" s="4"/>
      <c r="E1928" s="4"/>
      <c r="F1928" s="4"/>
      <c r="G1928" s="4"/>
      <c r="H1928" s="4"/>
      <c r="I1928" s="4"/>
      <c r="J1928" s="4"/>
      <c r="K1928" s="4"/>
    </row>
    <row r="1929" spans="1:11" x14ac:dyDescent="0.25">
      <c r="A1929" s="4"/>
      <c r="B1929" s="4"/>
      <c r="C1929" s="4"/>
      <c r="D1929" s="4"/>
      <c r="E1929" s="4"/>
      <c r="F1929" s="4"/>
      <c r="G1929" s="4"/>
      <c r="H1929" s="4"/>
      <c r="I1929" s="4"/>
      <c r="J1929" s="4"/>
      <c r="K1929" s="4"/>
    </row>
    <row r="1930" spans="1:11" x14ac:dyDescent="0.25">
      <c r="A1930" s="4"/>
      <c r="B1930" s="4"/>
      <c r="C1930" s="4"/>
      <c r="D1930" s="4"/>
      <c r="E1930" s="4"/>
      <c r="F1930" s="4"/>
      <c r="G1930" s="4"/>
      <c r="H1930" s="4"/>
      <c r="I1930" s="4"/>
      <c r="J1930" s="4"/>
      <c r="K1930" s="4"/>
    </row>
    <row r="1931" spans="1:11" x14ac:dyDescent="0.25">
      <c r="A1931" s="4"/>
      <c r="B1931" s="4"/>
      <c r="C1931" s="4"/>
      <c r="D1931" s="4"/>
      <c r="E1931" s="4"/>
      <c r="F1931" s="4"/>
      <c r="G1931" s="4"/>
      <c r="H1931" s="4"/>
      <c r="I1931" s="4"/>
      <c r="J1931" s="4"/>
      <c r="K1931" s="4"/>
    </row>
    <row r="1932" spans="1:11" x14ac:dyDescent="0.25">
      <c r="A1932" s="4"/>
      <c r="B1932" s="4"/>
      <c r="C1932" s="4"/>
      <c r="D1932" s="4"/>
      <c r="E1932" s="4"/>
      <c r="F1932" s="4"/>
      <c r="G1932" s="4"/>
      <c r="H1932" s="4"/>
      <c r="I1932" s="4"/>
      <c r="J1932" s="4"/>
      <c r="K1932" s="4"/>
    </row>
    <row r="1933" spans="1:11" x14ac:dyDescent="0.25">
      <c r="A1933" s="4"/>
      <c r="B1933" s="4"/>
      <c r="C1933" s="4"/>
      <c r="D1933" s="4"/>
      <c r="E1933" s="4"/>
      <c r="F1933" s="4"/>
      <c r="G1933" s="4"/>
      <c r="H1933" s="4"/>
      <c r="I1933" s="4"/>
      <c r="J1933" s="4"/>
      <c r="K1933" s="4"/>
    </row>
    <row r="1934" spans="1:11" x14ac:dyDescent="0.25">
      <c r="A1934" s="4"/>
      <c r="B1934" s="4"/>
      <c r="C1934" s="4"/>
      <c r="D1934" s="4"/>
      <c r="E1934" s="4"/>
      <c r="F1934" s="4"/>
      <c r="G1934" s="4"/>
      <c r="H1934" s="4"/>
      <c r="I1934" s="4"/>
      <c r="J1934" s="4"/>
      <c r="K1934" s="4"/>
    </row>
    <row r="1935" spans="1:11" x14ac:dyDescent="0.25">
      <c r="A1935" s="4"/>
      <c r="B1935" s="4"/>
      <c r="C1935" s="4"/>
      <c r="D1935" s="4"/>
      <c r="E1935" s="4"/>
      <c r="F1935" s="4"/>
      <c r="G1935" s="4"/>
      <c r="H1935" s="4"/>
      <c r="I1935" s="4"/>
      <c r="J1935" s="4"/>
      <c r="K1935" s="4"/>
    </row>
    <row r="1936" spans="1:11" x14ac:dyDescent="0.25">
      <c r="A1936" s="4"/>
      <c r="B1936" s="4"/>
      <c r="C1936" s="4"/>
      <c r="D1936" s="4"/>
      <c r="E1936" s="4"/>
      <c r="F1936" s="4"/>
      <c r="G1936" s="4"/>
      <c r="H1936" s="4"/>
      <c r="I1936" s="4"/>
      <c r="J1936" s="4"/>
      <c r="K1936" s="4"/>
    </row>
    <row r="1937" spans="1:11" x14ac:dyDescent="0.25">
      <c r="A1937" s="4"/>
      <c r="B1937" s="4"/>
      <c r="C1937" s="4"/>
      <c r="D1937" s="4"/>
      <c r="E1937" s="4"/>
      <c r="F1937" s="4"/>
      <c r="G1937" s="4"/>
      <c r="H1937" s="4"/>
      <c r="I1937" s="4"/>
      <c r="J1937" s="4"/>
      <c r="K1937" s="4"/>
    </row>
    <row r="1938" spans="1:11" x14ac:dyDescent="0.25">
      <c r="A1938" s="4"/>
      <c r="B1938" s="4"/>
      <c r="C1938" s="4"/>
      <c r="D1938" s="4"/>
      <c r="E1938" s="4"/>
      <c r="F1938" s="4"/>
      <c r="G1938" s="4"/>
      <c r="H1938" s="4"/>
      <c r="I1938" s="4"/>
      <c r="J1938" s="4"/>
      <c r="K1938" s="4"/>
    </row>
    <row r="1939" spans="1:11" x14ac:dyDescent="0.25">
      <c r="A1939" s="4"/>
      <c r="B1939" s="4"/>
      <c r="C1939" s="4"/>
      <c r="D1939" s="4"/>
      <c r="E1939" s="4"/>
      <c r="F1939" s="4"/>
      <c r="G1939" s="4"/>
      <c r="H1939" s="4"/>
      <c r="I1939" s="4"/>
      <c r="J1939" s="4"/>
      <c r="K1939" s="4"/>
    </row>
    <row r="1940" spans="1:11" x14ac:dyDescent="0.25">
      <c r="A1940" s="4"/>
      <c r="B1940" s="4"/>
      <c r="C1940" s="4"/>
      <c r="D1940" s="4"/>
      <c r="E1940" s="4"/>
      <c r="F1940" s="4"/>
      <c r="G1940" s="4"/>
      <c r="H1940" s="4"/>
      <c r="I1940" s="4"/>
      <c r="J1940" s="4"/>
      <c r="K1940" s="4"/>
    </row>
    <row r="1941" spans="1:11" x14ac:dyDescent="0.25">
      <c r="A1941" s="4"/>
      <c r="B1941" s="4"/>
      <c r="C1941" s="4"/>
      <c r="D1941" s="4"/>
      <c r="E1941" s="4"/>
      <c r="F1941" s="4"/>
      <c r="G1941" s="4"/>
      <c r="H1941" s="4"/>
      <c r="I1941" s="4"/>
      <c r="J1941" s="4"/>
      <c r="K1941" s="4"/>
    </row>
    <row r="1942" spans="1:11" x14ac:dyDescent="0.25">
      <c r="A1942" s="4"/>
      <c r="B1942" s="4"/>
      <c r="C1942" s="4"/>
      <c r="D1942" s="4"/>
      <c r="E1942" s="4"/>
      <c r="F1942" s="4"/>
      <c r="G1942" s="4"/>
      <c r="H1942" s="4"/>
      <c r="I1942" s="4"/>
      <c r="J1942" s="4"/>
      <c r="K1942" s="4"/>
    </row>
    <row r="1943" spans="1:11" x14ac:dyDescent="0.25">
      <c r="A1943" s="4"/>
      <c r="B1943" s="4"/>
      <c r="C1943" s="4"/>
      <c r="D1943" s="4"/>
      <c r="E1943" s="4"/>
      <c r="F1943" s="4"/>
      <c r="G1943" s="4"/>
      <c r="H1943" s="4"/>
      <c r="I1943" s="4"/>
      <c r="J1943" s="4"/>
      <c r="K1943" s="4"/>
    </row>
    <row r="1944" spans="1:11" x14ac:dyDescent="0.25">
      <c r="A1944" s="4"/>
      <c r="B1944" s="4"/>
      <c r="C1944" s="4"/>
      <c r="D1944" s="4"/>
      <c r="E1944" s="4"/>
      <c r="F1944" s="4"/>
      <c r="G1944" s="4"/>
      <c r="H1944" s="4"/>
      <c r="I1944" s="4"/>
      <c r="J1944" s="4"/>
      <c r="K1944" s="4"/>
    </row>
    <row r="1945" spans="1:11" x14ac:dyDescent="0.25">
      <c r="A1945" s="4"/>
      <c r="B1945" s="4"/>
      <c r="C1945" s="4"/>
      <c r="D1945" s="4"/>
      <c r="E1945" s="4"/>
      <c r="F1945" s="4"/>
      <c r="G1945" s="4"/>
      <c r="H1945" s="4"/>
      <c r="I1945" s="4"/>
      <c r="J1945" s="4"/>
      <c r="K1945" s="4"/>
    </row>
    <row r="1946" spans="1:11" x14ac:dyDescent="0.25">
      <c r="A1946" s="4"/>
      <c r="B1946" s="4"/>
      <c r="C1946" s="4"/>
      <c r="D1946" s="4"/>
      <c r="E1946" s="4"/>
      <c r="F1946" s="4"/>
      <c r="G1946" s="4"/>
      <c r="H1946" s="4"/>
      <c r="I1946" s="4"/>
      <c r="J1946" s="4"/>
      <c r="K1946" s="4"/>
    </row>
    <row r="1947" spans="1:11" x14ac:dyDescent="0.25">
      <c r="A1947" s="4"/>
      <c r="B1947" s="4"/>
      <c r="C1947" s="4"/>
      <c r="D1947" s="4"/>
      <c r="E1947" s="4"/>
      <c r="F1947" s="4"/>
      <c r="G1947" s="4"/>
      <c r="H1947" s="4"/>
      <c r="I1947" s="4"/>
      <c r="J1947" s="4"/>
      <c r="K1947" s="4"/>
    </row>
    <row r="1948" spans="1:11" x14ac:dyDescent="0.25">
      <c r="A1948" s="4"/>
      <c r="B1948" s="4"/>
      <c r="C1948" s="4"/>
      <c r="D1948" s="4"/>
      <c r="E1948" s="4"/>
      <c r="F1948" s="4"/>
      <c r="G1948" s="4"/>
      <c r="H1948" s="4"/>
      <c r="I1948" s="4"/>
      <c r="J1948" s="4"/>
      <c r="K1948" s="4"/>
    </row>
    <row r="1949" spans="1:11" x14ac:dyDescent="0.25">
      <c r="A1949" s="4"/>
      <c r="B1949" s="4"/>
      <c r="C1949" s="4"/>
      <c r="D1949" s="4"/>
      <c r="E1949" s="4"/>
      <c r="F1949" s="4"/>
      <c r="G1949" s="4"/>
      <c r="H1949" s="4"/>
      <c r="I1949" s="4"/>
      <c r="J1949" s="4"/>
      <c r="K1949" s="4"/>
    </row>
    <row r="1950" spans="1:11" x14ac:dyDescent="0.25">
      <c r="A1950" s="4"/>
      <c r="B1950" s="4"/>
      <c r="C1950" s="4"/>
      <c r="D1950" s="4"/>
      <c r="E1950" s="4"/>
      <c r="F1950" s="4"/>
      <c r="G1950" s="4"/>
      <c r="H1950" s="4"/>
      <c r="I1950" s="4"/>
      <c r="J1950" s="4"/>
      <c r="K1950" s="4"/>
    </row>
    <row r="1951" spans="1:11" x14ac:dyDescent="0.25">
      <c r="A1951" s="4"/>
      <c r="B1951" s="4"/>
      <c r="C1951" s="4"/>
      <c r="D1951" s="4"/>
      <c r="E1951" s="4"/>
      <c r="F1951" s="4"/>
      <c r="G1951" s="4"/>
      <c r="H1951" s="4"/>
      <c r="I1951" s="4"/>
      <c r="J1951" s="4"/>
      <c r="K1951" s="4"/>
    </row>
    <row r="1952" spans="1:11" x14ac:dyDescent="0.25">
      <c r="A1952" s="4"/>
      <c r="B1952" s="4"/>
      <c r="C1952" s="4"/>
      <c r="D1952" s="4"/>
      <c r="E1952" s="4"/>
      <c r="F1952" s="4"/>
      <c r="G1952" s="4"/>
      <c r="H1952" s="4"/>
      <c r="I1952" s="4"/>
      <c r="J1952" s="4"/>
      <c r="K1952" s="4"/>
    </row>
    <row r="1953" spans="1:11" x14ac:dyDescent="0.25">
      <c r="A1953" s="4"/>
      <c r="B1953" s="4"/>
      <c r="C1953" s="4"/>
      <c r="D1953" s="4"/>
      <c r="E1953" s="4"/>
      <c r="F1953" s="4"/>
      <c r="G1953" s="4"/>
      <c r="H1953" s="4"/>
      <c r="I1953" s="4"/>
      <c r="J1953" s="4"/>
      <c r="K1953" s="4"/>
    </row>
    <row r="1954" spans="1:11" x14ac:dyDescent="0.25">
      <c r="A1954" s="4"/>
      <c r="B1954" s="4"/>
      <c r="C1954" s="4"/>
      <c r="D1954" s="4"/>
      <c r="E1954" s="4"/>
      <c r="F1954" s="4"/>
      <c r="G1954" s="4"/>
      <c r="H1954" s="4"/>
      <c r="I1954" s="4"/>
      <c r="J1954" s="4"/>
      <c r="K1954" s="4"/>
    </row>
    <row r="1955" spans="1:11" x14ac:dyDescent="0.25">
      <c r="A1955" s="4"/>
      <c r="B1955" s="4"/>
      <c r="C1955" s="4"/>
      <c r="D1955" s="4"/>
      <c r="E1955" s="4"/>
      <c r="F1955" s="4"/>
      <c r="G1955" s="4"/>
      <c r="H1955" s="4"/>
      <c r="I1955" s="4"/>
      <c r="J1955" s="4"/>
      <c r="K1955" s="4"/>
    </row>
    <row r="1956" spans="1:11" x14ac:dyDescent="0.25">
      <c r="A1956" s="4"/>
      <c r="B1956" s="4"/>
      <c r="C1956" s="4"/>
      <c r="D1956" s="4"/>
      <c r="E1956" s="4"/>
      <c r="F1956" s="4"/>
      <c r="G1956" s="4"/>
      <c r="H1956" s="4"/>
      <c r="I1956" s="4"/>
      <c r="J1956" s="4"/>
      <c r="K1956" s="4"/>
    </row>
    <row r="1957" spans="1:11" x14ac:dyDescent="0.25">
      <c r="A1957" s="4"/>
      <c r="B1957" s="4"/>
      <c r="C1957" s="4"/>
      <c r="D1957" s="4"/>
      <c r="E1957" s="4"/>
      <c r="F1957" s="4"/>
      <c r="G1957" s="4"/>
      <c r="H1957" s="4"/>
      <c r="I1957" s="4"/>
      <c r="J1957" s="4"/>
      <c r="K1957" s="4"/>
    </row>
    <row r="1958" spans="1:11" x14ac:dyDescent="0.25">
      <c r="A1958" s="4"/>
      <c r="B1958" s="4"/>
      <c r="C1958" s="4"/>
      <c r="D1958" s="4"/>
      <c r="E1958" s="4"/>
      <c r="F1958" s="4"/>
      <c r="G1958" s="4"/>
      <c r="H1958" s="4"/>
      <c r="I1958" s="4"/>
      <c r="J1958" s="4"/>
      <c r="K1958" s="4"/>
    </row>
    <row r="1959" spans="1:11" x14ac:dyDescent="0.25">
      <c r="A1959" s="4"/>
      <c r="B1959" s="4"/>
      <c r="C1959" s="4"/>
      <c r="D1959" s="4"/>
      <c r="E1959" s="4"/>
      <c r="F1959" s="4"/>
      <c r="G1959" s="4"/>
      <c r="H1959" s="4"/>
      <c r="I1959" s="4"/>
      <c r="J1959" s="4"/>
      <c r="K1959" s="4"/>
    </row>
    <row r="1960" spans="1:11" x14ac:dyDescent="0.25">
      <c r="A1960" s="4"/>
      <c r="B1960" s="4"/>
      <c r="C1960" s="4"/>
      <c r="D1960" s="4"/>
      <c r="E1960" s="4"/>
      <c r="F1960" s="4"/>
      <c r="G1960" s="4"/>
      <c r="H1960" s="4"/>
      <c r="I1960" s="4"/>
      <c r="J1960" s="4"/>
      <c r="K1960" s="4"/>
    </row>
    <row r="1961" spans="1:11" x14ac:dyDescent="0.25">
      <c r="A1961" s="4"/>
      <c r="B1961" s="4"/>
      <c r="C1961" s="4"/>
      <c r="D1961" s="4"/>
      <c r="E1961" s="4"/>
      <c r="F1961" s="4"/>
      <c r="G1961" s="4"/>
      <c r="H1961" s="4"/>
      <c r="I1961" s="4"/>
      <c r="J1961" s="4"/>
      <c r="K1961" s="4"/>
    </row>
    <row r="1962" spans="1:11" x14ac:dyDescent="0.25">
      <c r="A1962" s="4"/>
      <c r="B1962" s="4"/>
      <c r="C1962" s="4"/>
      <c r="D1962" s="4"/>
      <c r="E1962" s="4"/>
      <c r="F1962" s="4"/>
      <c r="G1962" s="4"/>
      <c r="H1962" s="4"/>
      <c r="I1962" s="4"/>
      <c r="J1962" s="4"/>
      <c r="K1962" s="4"/>
    </row>
    <row r="1963" spans="1:11" x14ac:dyDescent="0.25">
      <c r="A1963" s="4"/>
      <c r="B1963" s="4"/>
      <c r="C1963" s="4"/>
      <c r="D1963" s="4"/>
      <c r="E1963" s="4"/>
      <c r="F1963" s="4"/>
      <c r="G1963" s="4"/>
      <c r="H1963" s="4"/>
      <c r="I1963" s="4"/>
      <c r="J1963" s="4"/>
      <c r="K1963" s="4"/>
    </row>
    <row r="1964" spans="1:11" x14ac:dyDescent="0.25">
      <c r="A1964" s="4"/>
      <c r="B1964" s="4"/>
      <c r="C1964" s="4"/>
      <c r="D1964" s="4"/>
      <c r="E1964" s="4"/>
      <c r="F1964" s="4"/>
      <c r="G1964" s="4"/>
      <c r="H1964" s="4"/>
      <c r="I1964" s="4"/>
      <c r="J1964" s="4"/>
      <c r="K1964" s="4"/>
    </row>
    <row r="1965" spans="1:11" x14ac:dyDescent="0.25">
      <c r="A1965" s="4"/>
      <c r="B1965" s="4"/>
      <c r="C1965" s="4"/>
      <c r="D1965" s="4"/>
      <c r="E1965" s="4"/>
      <c r="F1965" s="4"/>
      <c r="G1965" s="4"/>
      <c r="H1965" s="4"/>
      <c r="I1965" s="4"/>
      <c r="J1965" s="4"/>
      <c r="K1965" s="4"/>
    </row>
    <row r="1966" spans="1:11" x14ac:dyDescent="0.25">
      <c r="A1966" s="4"/>
      <c r="B1966" s="4"/>
      <c r="C1966" s="4"/>
      <c r="D1966" s="4"/>
      <c r="E1966" s="4"/>
      <c r="F1966" s="4"/>
      <c r="G1966" s="4"/>
      <c r="H1966" s="4"/>
      <c r="I1966" s="4"/>
      <c r="J1966" s="4"/>
      <c r="K1966" s="4"/>
    </row>
    <row r="1967" spans="1:11" x14ac:dyDescent="0.25">
      <c r="A1967" s="4"/>
      <c r="B1967" s="4"/>
      <c r="C1967" s="4"/>
      <c r="D1967" s="4"/>
      <c r="E1967" s="4"/>
      <c r="F1967" s="4"/>
      <c r="G1967" s="4"/>
      <c r="H1967" s="4"/>
      <c r="I1967" s="4"/>
      <c r="J1967" s="4"/>
      <c r="K1967" s="4"/>
    </row>
    <row r="1968" spans="1:11" x14ac:dyDescent="0.25">
      <c r="A1968" s="4"/>
      <c r="B1968" s="4"/>
      <c r="C1968" s="4"/>
      <c r="D1968" s="4"/>
      <c r="E1968" s="4"/>
      <c r="F1968" s="4"/>
      <c r="G1968" s="4"/>
      <c r="H1968" s="4"/>
      <c r="I1968" s="4"/>
      <c r="J1968" s="4"/>
      <c r="K1968" s="4"/>
    </row>
    <row r="1969" spans="1:11" x14ac:dyDescent="0.25">
      <c r="A1969" s="4"/>
      <c r="B1969" s="4"/>
      <c r="C1969" s="4"/>
      <c r="D1969" s="4"/>
      <c r="E1969" s="4"/>
      <c r="F1969" s="4"/>
      <c r="G1969" s="4"/>
      <c r="H1969" s="4"/>
      <c r="I1969" s="4"/>
      <c r="J1969" s="4"/>
      <c r="K1969" s="4"/>
    </row>
    <row r="1970" spans="1:11" x14ac:dyDescent="0.25">
      <c r="A1970" s="4"/>
      <c r="B1970" s="4"/>
      <c r="C1970" s="4"/>
      <c r="D1970" s="4"/>
      <c r="E1970" s="4"/>
      <c r="F1970" s="4"/>
      <c r="G1970" s="4"/>
      <c r="H1970" s="4"/>
      <c r="I1970" s="4"/>
      <c r="J1970" s="4"/>
      <c r="K1970" s="4"/>
    </row>
    <row r="1971" spans="1:11" x14ac:dyDescent="0.25">
      <c r="A1971" s="4"/>
      <c r="B1971" s="4"/>
      <c r="C1971" s="4"/>
      <c r="D1971" s="4"/>
      <c r="E1971" s="4"/>
      <c r="F1971" s="4"/>
      <c r="G1971" s="4"/>
      <c r="H1971" s="4"/>
      <c r="I1971" s="4"/>
      <c r="J1971" s="4"/>
      <c r="K1971" s="4"/>
    </row>
    <row r="1972" spans="1:11" x14ac:dyDescent="0.25">
      <c r="A1972" s="4"/>
      <c r="B1972" s="4"/>
      <c r="C1972" s="4"/>
      <c r="D1972" s="4"/>
      <c r="E1972" s="4"/>
      <c r="F1972" s="4"/>
      <c r="G1972" s="4"/>
      <c r="H1972" s="4"/>
      <c r="I1972" s="4"/>
      <c r="J1972" s="4"/>
      <c r="K1972" s="4"/>
    </row>
    <row r="1973" spans="1:11" x14ac:dyDescent="0.25">
      <c r="A1973" s="4"/>
      <c r="B1973" s="4"/>
      <c r="C1973" s="4"/>
      <c r="D1973" s="4"/>
      <c r="E1973" s="4"/>
      <c r="F1973" s="4"/>
      <c r="G1973" s="4"/>
      <c r="H1973" s="4"/>
      <c r="I1973" s="4"/>
      <c r="J1973" s="4"/>
      <c r="K1973" s="4"/>
    </row>
    <row r="1974" spans="1:11" x14ac:dyDescent="0.25">
      <c r="A1974" s="4"/>
      <c r="B1974" s="4"/>
      <c r="C1974" s="4"/>
      <c r="D1974" s="4"/>
      <c r="E1974" s="4"/>
      <c r="F1974" s="4"/>
      <c r="G1974" s="4"/>
      <c r="H1974" s="4"/>
      <c r="I1974" s="4"/>
      <c r="J1974" s="4"/>
      <c r="K1974" s="4"/>
    </row>
    <row r="1975" spans="1:11" x14ac:dyDescent="0.25">
      <c r="A1975" s="4"/>
      <c r="B1975" s="4"/>
      <c r="C1975" s="4"/>
      <c r="D1975" s="4"/>
      <c r="E1975" s="4"/>
      <c r="F1975" s="4"/>
      <c r="G1975" s="4"/>
      <c r="H1975" s="4"/>
      <c r="I1975" s="4"/>
      <c r="J1975" s="4"/>
      <c r="K1975" s="4"/>
    </row>
    <row r="1976" spans="1:11" x14ac:dyDescent="0.25">
      <c r="A1976" s="4"/>
      <c r="B1976" s="4"/>
      <c r="C1976" s="4"/>
      <c r="D1976" s="4"/>
      <c r="E1976" s="4"/>
      <c r="F1976" s="4"/>
      <c r="G1976" s="4"/>
      <c r="H1976" s="4"/>
      <c r="I1976" s="4"/>
      <c r="J1976" s="4"/>
      <c r="K1976" s="4"/>
    </row>
    <row r="1977" spans="1:11" x14ac:dyDescent="0.25">
      <c r="A1977" s="4"/>
      <c r="B1977" s="4"/>
      <c r="C1977" s="4"/>
      <c r="D1977" s="4"/>
      <c r="E1977" s="4"/>
      <c r="F1977" s="4"/>
      <c r="G1977" s="4"/>
      <c r="H1977" s="4"/>
      <c r="I1977" s="4"/>
      <c r="J1977" s="4"/>
      <c r="K1977" s="4"/>
    </row>
    <row r="1978" spans="1:11" x14ac:dyDescent="0.25">
      <c r="A1978" s="4"/>
      <c r="B1978" s="4"/>
      <c r="C1978" s="4"/>
      <c r="D1978" s="4"/>
      <c r="E1978" s="4"/>
      <c r="F1978" s="4"/>
      <c r="G1978" s="4"/>
      <c r="H1978" s="4"/>
      <c r="I1978" s="4"/>
      <c r="J1978" s="4"/>
      <c r="K1978" s="4"/>
    </row>
    <row r="1979" spans="1:11" x14ac:dyDescent="0.25">
      <c r="A1979" s="4"/>
      <c r="B1979" s="4"/>
      <c r="C1979" s="4"/>
      <c r="D1979" s="4"/>
      <c r="E1979" s="4"/>
      <c r="F1979" s="4"/>
      <c r="G1979" s="4"/>
      <c r="H1979" s="4"/>
      <c r="I1979" s="4"/>
      <c r="J1979" s="4"/>
      <c r="K1979" s="4"/>
    </row>
    <row r="1980" spans="1:11" x14ac:dyDescent="0.25">
      <c r="A1980" s="4"/>
      <c r="B1980" s="4"/>
      <c r="C1980" s="4"/>
      <c r="D1980" s="4"/>
      <c r="E1980" s="4"/>
      <c r="F1980" s="4"/>
      <c r="G1980" s="4"/>
      <c r="H1980" s="4"/>
      <c r="I1980" s="4"/>
      <c r="J1980" s="4"/>
      <c r="K1980" s="4"/>
    </row>
    <row r="1981" spans="1:11" x14ac:dyDescent="0.25">
      <c r="A1981" s="4"/>
      <c r="B1981" s="4"/>
      <c r="C1981" s="4"/>
      <c r="D1981" s="4"/>
      <c r="E1981" s="4"/>
      <c r="F1981" s="4"/>
      <c r="G1981" s="4"/>
      <c r="H1981" s="4"/>
      <c r="I1981" s="4"/>
      <c r="J1981" s="4"/>
      <c r="K1981" s="4"/>
    </row>
    <row r="1982" spans="1:11" x14ac:dyDescent="0.25">
      <c r="A1982" s="4"/>
      <c r="B1982" s="4"/>
      <c r="C1982" s="4"/>
      <c r="D1982" s="4"/>
      <c r="E1982" s="4"/>
      <c r="F1982" s="4"/>
      <c r="G1982" s="4"/>
      <c r="H1982" s="4"/>
      <c r="I1982" s="4"/>
      <c r="J1982" s="4"/>
      <c r="K1982" s="4"/>
    </row>
    <row r="1983" spans="1:11" x14ac:dyDescent="0.25">
      <c r="A1983" s="4"/>
      <c r="B1983" s="4"/>
      <c r="C1983" s="4"/>
      <c r="D1983" s="4"/>
      <c r="E1983" s="4"/>
      <c r="F1983" s="4"/>
      <c r="G1983" s="4"/>
      <c r="H1983" s="4"/>
      <c r="I1983" s="4"/>
      <c r="J1983" s="4"/>
      <c r="K1983" s="4"/>
    </row>
    <row r="1984" spans="1:11" x14ac:dyDescent="0.25">
      <c r="A1984" s="4"/>
      <c r="B1984" s="4"/>
      <c r="C1984" s="4"/>
      <c r="D1984" s="4"/>
      <c r="E1984" s="4"/>
      <c r="F1984" s="4"/>
      <c r="G1984" s="4"/>
      <c r="H1984" s="4"/>
      <c r="I1984" s="4"/>
      <c r="J1984" s="4"/>
      <c r="K1984" s="4"/>
    </row>
    <row r="1985" spans="1:11" x14ac:dyDescent="0.25">
      <c r="A1985" s="4"/>
      <c r="B1985" s="4"/>
      <c r="C1985" s="4"/>
      <c r="D1985" s="4"/>
      <c r="E1985" s="4"/>
      <c r="F1985" s="4"/>
      <c r="G1985" s="4"/>
      <c r="H1985" s="4"/>
      <c r="I1985" s="4"/>
      <c r="J1985" s="4"/>
      <c r="K1985" s="4"/>
    </row>
    <row r="1986" spans="1:11" x14ac:dyDescent="0.25">
      <c r="A1986" s="4"/>
      <c r="B1986" s="4"/>
      <c r="C1986" s="4"/>
      <c r="D1986" s="4"/>
      <c r="E1986" s="4"/>
      <c r="F1986" s="4"/>
      <c r="G1986" s="4"/>
      <c r="H1986" s="4"/>
      <c r="I1986" s="4"/>
      <c r="J1986" s="4"/>
      <c r="K1986" s="4"/>
    </row>
    <row r="1987" spans="1:11" x14ac:dyDescent="0.25">
      <c r="A1987" s="4"/>
      <c r="B1987" s="4"/>
      <c r="C1987" s="4"/>
      <c r="D1987" s="4"/>
      <c r="E1987" s="4"/>
      <c r="F1987" s="4"/>
      <c r="G1987" s="4"/>
      <c r="H1987" s="4"/>
      <c r="I1987" s="4"/>
      <c r="J1987" s="4"/>
      <c r="K1987" s="4"/>
    </row>
    <row r="1988" spans="1:11" x14ac:dyDescent="0.25">
      <c r="A1988" s="4"/>
      <c r="B1988" s="4"/>
      <c r="C1988" s="4"/>
      <c r="D1988" s="4"/>
      <c r="E1988" s="4"/>
      <c r="F1988" s="4"/>
      <c r="G1988" s="4"/>
      <c r="H1988" s="4"/>
      <c r="I1988" s="4"/>
      <c r="J1988" s="4"/>
      <c r="K1988" s="4"/>
    </row>
    <row r="1989" spans="1:11" x14ac:dyDescent="0.25">
      <c r="A1989" s="4"/>
      <c r="B1989" s="4"/>
      <c r="C1989" s="4"/>
      <c r="D1989" s="4"/>
      <c r="E1989" s="4"/>
      <c r="F1989" s="4"/>
      <c r="G1989" s="4"/>
      <c r="H1989" s="4"/>
      <c r="I1989" s="4"/>
      <c r="J1989" s="4"/>
      <c r="K1989" s="4"/>
    </row>
    <row r="1990" spans="1:11" x14ac:dyDescent="0.25">
      <c r="A1990" s="4"/>
      <c r="B1990" s="4"/>
      <c r="C1990" s="4"/>
      <c r="D1990" s="4"/>
      <c r="E1990" s="4"/>
      <c r="F1990" s="4"/>
      <c r="G1990" s="4"/>
      <c r="H1990" s="4"/>
      <c r="I1990" s="4"/>
      <c r="J1990" s="4"/>
      <c r="K1990" s="4"/>
    </row>
    <row r="1991" spans="1:11" x14ac:dyDescent="0.25">
      <c r="A1991" s="4"/>
      <c r="B1991" s="4"/>
      <c r="C1991" s="4"/>
      <c r="D1991" s="4"/>
      <c r="E1991" s="4"/>
      <c r="F1991" s="4"/>
      <c r="G1991" s="4"/>
      <c r="H1991" s="4"/>
      <c r="I1991" s="4"/>
      <c r="J1991" s="4"/>
      <c r="K1991" s="4"/>
    </row>
    <row r="1992" spans="1:11" x14ac:dyDescent="0.25">
      <c r="A1992" s="4"/>
      <c r="B1992" s="4"/>
      <c r="C1992" s="4"/>
      <c r="D1992" s="4"/>
      <c r="E1992" s="4"/>
      <c r="F1992" s="4"/>
      <c r="G1992" s="4"/>
      <c r="H1992" s="4"/>
      <c r="I1992" s="4"/>
      <c r="J1992" s="4"/>
      <c r="K1992" s="4"/>
    </row>
    <row r="1993" spans="1:11" x14ac:dyDescent="0.25">
      <c r="A1993" s="4"/>
      <c r="B1993" s="4"/>
      <c r="C1993" s="4"/>
      <c r="D1993" s="4"/>
      <c r="E1993" s="4"/>
      <c r="F1993" s="4"/>
      <c r="G1993" s="4"/>
      <c r="H1993" s="4"/>
      <c r="I1993" s="4"/>
      <c r="J1993" s="4"/>
      <c r="K1993" s="4"/>
    </row>
    <row r="1994" spans="1:11" x14ac:dyDescent="0.25">
      <c r="A1994" s="4"/>
      <c r="B1994" s="4"/>
      <c r="C1994" s="4"/>
      <c r="D1994" s="4"/>
      <c r="E1994" s="4"/>
      <c r="F1994" s="4"/>
      <c r="G1994" s="4"/>
      <c r="H1994" s="4"/>
      <c r="I1994" s="4"/>
      <c r="J1994" s="4"/>
      <c r="K1994" s="4"/>
    </row>
    <row r="1995" spans="1:11" x14ac:dyDescent="0.25">
      <c r="A1995" s="4"/>
      <c r="B1995" s="4"/>
      <c r="C1995" s="4"/>
      <c r="D1995" s="4"/>
      <c r="E1995" s="4"/>
      <c r="F1995" s="4"/>
      <c r="G1995" s="4"/>
      <c r="H1995" s="4"/>
      <c r="I1995" s="4"/>
      <c r="J1995" s="4"/>
      <c r="K1995" s="4"/>
    </row>
    <row r="1996" spans="1:11" x14ac:dyDescent="0.25">
      <c r="A1996" s="4"/>
      <c r="B1996" s="4"/>
      <c r="C1996" s="4"/>
      <c r="D1996" s="4"/>
      <c r="E1996" s="4"/>
      <c r="F1996" s="4"/>
      <c r="G1996" s="4"/>
      <c r="H1996" s="4"/>
      <c r="I1996" s="4"/>
      <c r="J1996" s="4"/>
      <c r="K1996" s="4"/>
    </row>
    <row r="1997" spans="1:11" x14ac:dyDescent="0.25">
      <c r="A1997" s="4"/>
      <c r="B1997" s="4"/>
      <c r="C1997" s="4"/>
      <c r="D1997" s="4"/>
      <c r="E1997" s="4"/>
      <c r="F1997" s="4"/>
      <c r="G1997" s="4"/>
      <c r="H1997" s="4"/>
      <c r="I1997" s="4"/>
      <c r="J1997" s="4"/>
      <c r="K1997" s="4"/>
    </row>
    <row r="1998" spans="1:11" x14ac:dyDescent="0.25">
      <c r="A1998" s="4"/>
      <c r="B1998" s="4"/>
      <c r="C1998" s="4"/>
      <c r="D1998" s="4"/>
      <c r="E1998" s="4"/>
      <c r="F1998" s="4"/>
      <c r="G1998" s="4"/>
      <c r="H1998" s="4"/>
      <c r="I1998" s="4"/>
      <c r="J1998" s="4"/>
      <c r="K1998" s="4"/>
    </row>
    <row r="1999" spans="1:11" x14ac:dyDescent="0.25">
      <c r="A1999" s="4"/>
      <c r="B1999" s="4"/>
      <c r="C1999" s="4"/>
      <c r="D1999" s="4"/>
      <c r="E1999" s="4"/>
      <c r="F1999" s="4"/>
      <c r="G1999" s="4"/>
      <c r="H1999" s="4"/>
      <c r="I1999" s="4"/>
      <c r="J1999" s="4"/>
      <c r="K1999" s="4"/>
    </row>
    <row r="2000" spans="1:11" x14ac:dyDescent="0.25">
      <c r="A2000" s="4"/>
      <c r="B2000" s="4"/>
      <c r="C2000" s="4"/>
      <c r="D2000" s="4"/>
      <c r="E2000" s="4"/>
      <c r="F2000" s="4"/>
      <c r="G2000" s="4"/>
      <c r="H2000" s="4"/>
      <c r="I2000" s="4"/>
      <c r="J2000" s="4"/>
      <c r="K2000" s="4"/>
    </row>
    <row r="2001" spans="1:11" x14ac:dyDescent="0.25">
      <c r="A2001" s="4"/>
      <c r="B2001" s="4"/>
      <c r="C2001" s="4"/>
      <c r="D2001" s="4"/>
      <c r="E2001" s="4"/>
      <c r="F2001" s="4"/>
      <c r="G2001" s="4"/>
      <c r="H2001" s="4"/>
      <c r="I2001" s="4"/>
      <c r="J2001" s="4"/>
      <c r="K2001" s="4"/>
    </row>
    <row r="2002" spans="1:11" x14ac:dyDescent="0.25">
      <c r="A2002" s="4"/>
      <c r="B2002" s="4"/>
      <c r="C2002" s="4"/>
      <c r="D2002" s="4"/>
      <c r="E2002" s="4"/>
      <c r="F2002" s="4"/>
      <c r="G2002" s="4"/>
      <c r="H2002" s="4"/>
      <c r="I2002" s="4"/>
      <c r="J2002" s="4"/>
      <c r="K2002" s="4"/>
    </row>
    <row r="2003" spans="1:11" x14ac:dyDescent="0.25">
      <c r="A2003" s="4"/>
      <c r="B2003" s="4"/>
      <c r="C2003" s="4"/>
      <c r="D2003" s="4"/>
      <c r="E2003" s="4"/>
      <c r="F2003" s="4"/>
      <c r="G2003" s="4"/>
      <c r="H2003" s="4"/>
      <c r="I2003" s="4"/>
      <c r="J2003" s="4"/>
      <c r="K2003" s="4"/>
    </row>
    <row r="2004" spans="1:11" x14ac:dyDescent="0.25">
      <c r="A2004" s="4"/>
      <c r="B2004" s="4"/>
      <c r="C2004" s="4"/>
      <c r="D2004" s="4"/>
      <c r="E2004" s="4"/>
      <c r="F2004" s="4"/>
      <c r="G2004" s="4"/>
      <c r="H2004" s="4"/>
      <c r="I2004" s="4"/>
      <c r="J2004" s="4"/>
      <c r="K2004" s="4"/>
    </row>
    <row r="2005" spans="1:11" x14ac:dyDescent="0.25">
      <c r="A2005" s="4"/>
      <c r="B2005" s="4"/>
      <c r="C2005" s="4"/>
      <c r="D2005" s="4"/>
      <c r="E2005" s="4"/>
      <c r="F2005" s="4"/>
      <c r="G2005" s="4"/>
      <c r="H2005" s="4"/>
      <c r="I2005" s="4"/>
      <c r="J2005" s="4"/>
      <c r="K2005" s="4"/>
    </row>
  </sheetData>
  <phoneticPr fontId="1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2011"/>
  <sheetViews>
    <sheetView workbookViewId="0">
      <pane xSplit="1" ySplit="1" topLeftCell="B17" activePane="bottomRight" state="frozen"/>
      <selection sqref="A1:IV65536"/>
      <selection pane="topRight" sqref="A1:IV65536"/>
      <selection pane="bottomLeft" sqref="A1:IV65536"/>
      <selection pane="bottomRight" activeCell="B27" sqref="B27"/>
    </sheetView>
  </sheetViews>
  <sheetFormatPr baseColWidth="10" defaultColWidth="10.85546875" defaultRowHeight="12.75" x14ac:dyDescent="0.2"/>
  <cols>
    <col min="1" max="1" width="10.85546875" style="8"/>
    <col min="2" max="2" width="8" style="8" bestFit="1" customWidth="1"/>
    <col min="3" max="3" width="9.28515625" style="8" bestFit="1" customWidth="1"/>
    <col min="4" max="4" width="10.28515625" style="8" customWidth="1"/>
    <col min="5" max="5" width="12.7109375" style="8" customWidth="1"/>
    <col min="6" max="6" width="9.42578125" style="8" bestFit="1" customWidth="1"/>
    <col min="7" max="7" width="10.42578125" style="8" bestFit="1" customWidth="1"/>
    <col min="8" max="8" width="10.7109375" style="8" bestFit="1" customWidth="1"/>
    <col min="9" max="9" width="8.7109375" style="8" bestFit="1" customWidth="1"/>
    <col min="10" max="10" width="10.42578125" style="8" customWidth="1"/>
    <col min="11" max="16384" width="10.85546875" style="8"/>
  </cols>
  <sheetData>
    <row r="1" spans="1:10" ht="38.25" x14ac:dyDescent="0.2">
      <c r="A1" s="12" t="s">
        <v>40</v>
      </c>
      <c r="B1" s="12" t="s">
        <v>31</v>
      </c>
      <c r="C1" s="12" t="s">
        <v>32</v>
      </c>
      <c r="D1" s="12" t="s">
        <v>33</v>
      </c>
      <c r="E1" s="12" t="s">
        <v>34</v>
      </c>
      <c r="F1" s="12" t="s">
        <v>35</v>
      </c>
      <c r="G1" s="12" t="s">
        <v>36</v>
      </c>
      <c r="H1" s="12" t="s">
        <v>37</v>
      </c>
      <c r="I1" s="12" t="s">
        <v>38</v>
      </c>
      <c r="J1" s="12" t="s">
        <v>39</v>
      </c>
    </row>
    <row r="2" spans="1:10" x14ac:dyDescent="0.2">
      <c r="A2" s="6" t="s">
        <v>188</v>
      </c>
      <c r="B2" s="31">
        <v>0.02</v>
      </c>
      <c r="C2" s="31">
        <v>0.01</v>
      </c>
      <c r="D2" s="31">
        <v>0.02</v>
      </c>
      <c r="E2" s="31">
        <v>0.02</v>
      </c>
      <c r="F2" s="31">
        <v>0.31</v>
      </c>
      <c r="G2" s="31">
        <v>0</v>
      </c>
      <c r="H2" s="31">
        <v>0.31</v>
      </c>
      <c r="I2" s="31">
        <v>0</v>
      </c>
      <c r="J2" s="31">
        <v>1.1000000000000001</v>
      </c>
    </row>
    <row r="3" spans="1:10" x14ac:dyDescent="0.2">
      <c r="A3" s="6" t="s">
        <v>189</v>
      </c>
      <c r="B3" s="31">
        <v>0.02</v>
      </c>
      <c r="C3" s="31">
        <v>0.02</v>
      </c>
      <c r="D3" s="31">
        <v>0.03</v>
      </c>
      <c r="E3" s="31">
        <v>0.03</v>
      </c>
      <c r="F3" s="31">
        <v>0.37</v>
      </c>
      <c r="G3" s="31">
        <v>0.01</v>
      </c>
      <c r="H3" s="31">
        <v>0.37</v>
      </c>
      <c r="I3" s="31">
        <v>0.01</v>
      </c>
      <c r="J3" s="31">
        <v>1.41</v>
      </c>
    </row>
    <row r="4" spans="1:10" x14ac:dyDescent="0.2">
      <c r="A4" s="6" t="s">
        <v>426</v>
      </c>
      <c r="B4" s="31">
        <v>0.03</v>
      </c>
      <c r="C4" s="31">
        <v>0.03</v>
      </c>
      <c r="D4" s="31">
        <v>0.04</v>
      </c>
      <c r="E4" s="31">
        <v>0.03</v>
      </c>
      <c r="F4" s="31">
        <v>0.42</v>
      </c>
      <c r="G4" s="31">
        <v>0.01</v>
      </c>
      <c r="H4" s="31">
        <v>0.42</v>
      </c>
      <c r="I4" s="31">
        <v>0.01</v>
      </c>
      <c r="J4" s="31">
        <v>1.65</v>
      </c>
    </row>
    <row r="5" spans="1:10" x14ac:dyDescent="0.2">
      <c r="A5" s="6" t="s">
        <v>666</v>
      </c>
      <c r="B5" s="31">
        <v>0.03</v>
      </c>
      <c r="C5" s="31">
        <v>0.03</v>
      </c>
      <c r="D5" s="31">
        <v>0.04</v>
      </c>
      <c r="E5" s="31">
        <v>0.04</v>
      </c>
      <c r="F5" s="31">
        <v>0.47</v>
      </c>
      <c r="G5" s="31">
        <v>0.01</v>
      </c>
      <c r="H5" s="31">
        <v>0.47</v>
      </c>
      <c r="I5" s="31">
        <v>0.01</v>
      </c>
      <c r="J5" s="31">
        <v>2.0099999999999998</v>
      </c>
    </row>
    <row r="6" spans="1:10" x14ac:dyDescent="0.2">
      <c r="A6" s="6" t="s">
        <v>667</v>
      </c>
      <c r="B6" s="31">
        <v>0.03</v>
      </c>
      <c r="C6" s="31">
        <v>0.03</v>
      </c>
      <c r="D6" s="31">
        <v>0.05</v>
      </c>
      <c r="E6" s="31">
        <v>0.05</v>
      </c>
      <c r="F6" s="31">
        <v>0.48</v>
      </c>
      <c r="G6" s="31">
        <v>0.01</v>
      </c>
      <c r="H6" s="31">
        <v>0.48</v>
      </c>
      <c r="I6" s="31">
        <v>0.01</v>
      </c>
      <c r="J6" s="31">
        <v>2.68</v>
      </c>
    </row>
    <row r="7" spans="1:10" x14ac:dyDescent="0.2">
      <c r="A7" s="6" t="s">
        <v>685</v>
      </c>
      <c r="B7" s="31">
        <v>0.04</v>
      </c>
      <c r="C7" s="31">
        <v>0.04</v>
      </c>
      <c r="D7" s="31">
        <v>0.05</v>
      </c>
      <c r="E7" s="31">
        <v>0.05</v>
      </c>
      <c r="F7" s="31">
        <v>0.5</v>
      </c>
      <c r="G7" s="31">
        <v>0.01</v>
      </c>
      <c r="H7" s="31">
        <v>0.5</v>
      </c>
      <c r="I7" s="31">
        <v>0.01</v>
      </c>
      <c r="J7" s="31">
        <v>2.86</v>
      </c>
    </row>
    <row r="8" spans="1:10" x14ac:dyDescent="0.2">
      <c r="A8" s="6" t="s">
        <v>693</v>
      </c>
      <c r="B8" s="31">
        <v>0.01</v>
      </c>
      <c r="C8" s="31">
        <v>0.01</v>
      </c>
      <c r="D8" s="31">
        <v>0.02</v>
      </c>
      <c r="E8" s="31">
        <v>0.02</v>
      </c>
      <c r="F8" s="31">
        <v>0.3</v>
      </c>
      <c r="G8" s="31">
        <v>0</v>
      </c>
      <c r="H8" s="31">
        <v>0.3</v>
      </c>
      <c r="I8" s="31">
        <v>0</v>
      </c>
      <c r="J8" s="31">
        <v>1.1000000000000001</v>
      </c>
    </row>
    <row r="9" spans="1:10" x14ac:dyDescent="0.2">
      <c r="A9" s="6" t="s">
        <v>615</v>
      </c>
      <c r="B9" s="31">
        <v>0.01</v>
      </c>
      <c r="C9" s="31">
        <v>0.01</v>
      </c>
      <c r="D9" s="31">
        <v>0.02</v>
      </c>
      <c r="E9" s="31">
        <v>0.02</v>
      </c>
      <c r="F9" s="31">
        <v>0.3</v>
      </c>
      <c r="G9" s="31">
        <v>0</v>
      </c>
      <c r="H9" s="31">
        <v>0.3</v>
      </c>
      <c r="I9" s="31">
        <v>0</v>
      </c>
      <c r="J9" s="31">
        <v>1.1000000000000001</v>
      </c>
    </row>
    <row r="10" spans="1:10" x14ac:dyDescent="0.2">
      <c r="A10" s="6" t="s">
        <v>688</v>
      </c>
      <c r="B10" s="31">
        <v>0.02</v>
      </c>
      <c r="C10" s="31">
        <v>0.01</v>
      </c>
      <c r="D10" s="31">
        <v>0.02</v>
      </c>
      <c r="E10" s="31">
        <v>0.02</v>
      </c>
      <c r="F10" s="31">
        <v>0.31</v>
      </c>
      <c r="G10" s="31">
        <v>0</v>
      </c>
      <c r="H10" s="31">
        <v>0.31</v>
      </c>
      <c r="I10" s="31">
        <v>0</v>
      </c>
      <c r="J10" s="31">
        <v>1.1000000000000001</v>
      </c>
    </row>
    <row r="11" spans="1:10" x14ac:dyDescent="0.2">
      <c r="A11" s="6" t="s">
        <v>689</v>
      </c>
      <c r="B11" s="31">
        <v>0.02</v>
      </c>
      <c r="C11" s="31">
        <v>0.02</v>
      </c>
      <c r="D11" s="31">
        <v>0.03</v>
      </c>
      <c r="E11" s="31">
        <v>0.03</v>
      </c>
      <c r="F11" s="31">
        <v>0.36</v>
      </c>
      <c r="G11" s="31">
        <v>0.01</v>
      </c>
      <c r="H11" s="31">
        <v>0.36</v>
      </c>
      <c r="I11" s="31">
        <v>0.01</v>
      </c>
      <c r="J11" s="31">
        <v>1.48</v>
      </c>
    </row>
    <row r="12" spans="1:10" x14ac:dyDescent="0.2">
      <c r="A12" s="6" t="s">
        <v>702</v>
      </c>
      <c r="B12" s="31">
        <v>0.03</v>
      </c>
      <c r="C12" s="31">
        <v>0.03</v>
      </c>
      <c r="D12" s="31">
        <v>0.04</v>
      </c>
      <c r="E12" s="31">
        <v>0.03</v>
      </c>
      <c r="F12" s="31">
        <v>0.42</v>
      </c>
      <c r="G12" s="31">
        <v>0.01</v>
      </c>
      <c r="H12" s="31">
        <v>0.42</v>
      </c>
      <c r="I12" s="31">
        <v>0.01</v>
      </c>
      <c r="J12" s="31">
        <v>1.53</v>
      </c>
    </row>
    <row r="13" spans="1:10" x14ac:dyDescent="0.2">
      <c r="A13" s="6" t="s">
        <v>700</v>
      </c>
      <c r="B13" s="31">
        <v>0.01</v>
      </c>
      <c r="C13" s="31">
        <v>0.01</v>
      </c>
      <c r="D13" s="31">
        <v>0.02</v>
      </c>
      <c r="E13" s="31">
        <v>0.02</v>
      </c>
      <c r="F13" s="31">
        <v>0.28999999999999998</v>
      </c>
      <c r="G13" s="31">
        <v>0</v>
      </c>
      <c r="H13" s="31">
        <v>0.28999999999999998</v>
      </c>
      <c r="I13" s="31">
        <v>0</v>
      </c>
      <c r="J13" s="31">
        <v>1.4</v>
      </c>
    </row>
    <row r="14" spans="1:10" x14ac:dyDescent="0.2">
      <c r="A14" s="6" t="s">
        <v>697</v>
      </c>
      <c r="B14" s="31">
        <v>0.01</v>
      </c>
      <c r="C14" s="31">
        <v>0.01</v>
      </c>
      <c r="D14" s="31">
        <v>0.01</v>
      </c>
      <c r="E14" s="31">
        <v>0.01</v>
      </c>
      <c r="F14" s="31">
        <v>0.25</v>
      </c>
      <c r="G14" s="31">
        <v>0</v>
      </c>
      <c r="H14" s="31">
        <v>0.25</v>
      </c>
      <c r="I14" s="31">
        <v>0</v>
      </c>
      <c r="J14" s="31">
        <v>1.1000000000000001</v>
      </c>
    </row>
    <row r="15" spans="1:10" x14ac:dyDescent="0.2">
      <c r="A15" s="6" t="s">
        <v>672</v>
      </c>
      <c r="B15" s="31">
        <v>0.01</v>
      </c>
      <c r="C15" s="31">
        <v>0.01</v>
      </c>
      <c r="D15" s="31">
        <v>0.02</v>
      </c>
      <c r="E15" s="31">
        <v>0.02</v>
      </c>
      <c r="F15" s="31">
        <v>0.28000000000000003</v>
      </c>
      <c r="G15" s="31">
        <v>0</v>
      </c>
      <c r="H15" s="31">
        <v>0.28000000000000003</v>
      </c>
      <c r="I15" s="31">
        <v>0</v>
      </c>
      <c r="J15" s="31">
        <v>1.4</v>
      </c>
    </row>
    <row r="16" spans="1:10" x14ac:dyDescent="0.2">
      <c r="A16" s="6" t="s">
        <v>663</v>
      </c>
      <c r="B16" s="31">
        <v>0.01</v>
      </c>
      <c r="C16" s="31">
        <v>0.01</v>
      </c>
      <c r="D16" s="31">
        <v>0.02</v>
      </c>
      <c r="E16" s="31">
        <v>0.02</v>
      </c>
      <c r="F16" s="31">
        <v>0.28999999999999998</v>
      </c>
      <c r="G16" s="31">
        <v>0</v>
      </c>
      <c r="H16" s="31">
        <v>0.28999999999999998</v>
      </c>
      <c r="I16" s="31">
        <v>0</v>
      </c>
      <c r="J16" s="31">
        <v>1.1000000000000001</v>
      </c>
    </row>
    <row r="17" spans="1:10" x14ac:dyDescent="0.2">
      <c r="A17" s="6" t="s">
        <v>676</v>
      </c>
      <c r="B17" s="31">
        <v>0.01</v>
      </c>
      <c r="C17" s="31">
        <v>0.01</v>
      </c>
      <c r="D17" s="31">
        <v>0.02</v>
      </c>
      <c r="E17" s="31">
        <v>0.02</v>
      </c>
      <c r="F17" s="31">
        <v>0.3</v>
      </c>
      <c r="G17" s="31">
        <v>0</v>
      </c>
      <c r="H17" s="31">
        <v>0.3</v>
      </c>
      <c r="I17" s="31">
        <v>0</v>
      </c>
      <c r="J17" s="31">
        <v>1.1000000000000001</v>
      </c>
    </row>
    <row r="18" spans="1:10" x14ac:dyDescent="0.2">
      <c r="A18" s="6" t="s">
        <v>683</v>
      </c>
      <c r="B18" s="31">
        <v>0.01</v>
      </c>
      <c r="C18" s="31">
        <v>0.01</v>
      </c>
      <c r="D18" s="31">
        <v>0.02</v>
      </c>
      <c r="E18" s="31">
        <v>0.02</v>
      </c>
      <c r="F18" s="31">
        <v>0.3</v>
      </c>
      <c r="G18" s="31">
        <v>0</v>
      </c>
      <c r="H18" s="31">
        <v>0.3</v>
      </c>
      <c r="I18" s="31">
        <v>0</v>
      </c>
      <c r="J18" s="31">
        <v>1.1000000000000001</v>
      </c>
    </row>
    <row r="19" spans="1:10" x14ac:dyDescent="0.2">
      <c r="A19" s="6" t="s">
        <v>681</v>
      </c>
      <c r="B19" s="31">
        <v>0.01</v>
      </c>
      <c r="C19" s="31">
        <v>0.01</v>
      </c>
      <c r="D19" s="31">
        <v>0.02</v>
      </c>
      <c r="E19" s="31">
        <v>0.02</v>
      </c>
      <c r="F19" s="31">
        <v>0.3</v>
      </c>
      <c r="G19" s="31">
        <v>0</v>
      </c>
      <c r="H19" s="31">
        <v>0.3</v>
      </c>
      <c r="I19" s="31">
        <v>0</v>
      </c>
      <c r="J19" s="31">
        <v>1.1000000000000001</v>
      </c>
    </row>
    <row r="20" spans="1:10" x14ac:dyDescent="0.2">
      <c r="A20" s="6" t="s">
        <v>674</v>
      </c>
      <c r="B20" s="31">
        <v>0.01</v>
      </c>
      <c r="C20" s="31">
        <v>0.01</v>
      </c>
      <c r="D20" s="31">
        <v>0.02</v>
      </c>
      <c r="E20" s="31">
        <v>0.02</v>
      </c>
      <c r="F20" s="31">
        <v>0.3</v>
      </c>
      <c r="G20" s="31">
        <v>0</v>
      </c>
      <c r="H20" s="31">
        <v>0.3</v>
      </c>
      <c r="I20" s="31">
        <v>0</v>
      </c>
      <c r="J20" s="31">
        <v>1.1000000000000001</v>
      </c>
    </row>
    <row r="21" spans="1:10" x14ac:dyDescent="0.2">
      <c r="A21" s="6" t="s">
        <v>616</v>
      </c>
      <c r="B21" s="31">
        <v>0.03</v>
      </c>
      <c r="C21" s="31">
        <v>0.03</v>
      </c>
      <c r="D21" s="31">
        <v>0.04</v>
      </c>
      <c r="E21" s="31">
        <v>0.04</v>
      </c>
      <c r="F21" s="31">
        <v>0.43</v>
      </c>
      <c r="G21" s="31">
        <v>0.01</v>
      </c>
      <c r="H21" s="31">
        <v>0.43</v>
      </c>
      <c r="I21" s="31">
        <v>0.01</v>
      </c>
      <c r="J21" s="31">
        <v>1.43</v>
      </c>
    </row>
    <row r="22" spans="1:10" x14ac:dyDescent="0.2">
      <c r="A22" s="6" t="s">
        <v>669</v>
      </c>
      <c r="B22" s="31">
        <v>0.04</v>
      </c>
      <c r="C22" s="31">
        <v>0.04</v>
      </c>
      <c r="D22" s="31">
        <v>0.05</v>
      </c>
      <c r="E22" s="31">
        <v>0.05</v>
      </c>
      <c r="F22" s="31">
        <v>0.5</v>
      </c>
      <c r="G22" s="31">
        <v>0.01</v>
      </c>
      <c r="H22" s="31">
        <v>0.5</v>
      </c>
      <c r="I22" s="31">
        <v>0.01</v>
      </c>
      <c r="J22" s="31">
        <v>1.7</v>
      </c>
    </row>
    <row r="23" spans="1:10" x14ac:dyDescent="0.2">
      <c r="A23" s="6" t="s">
        <v>633</v>
      </c>
      <c r="B23" s="31">
        <v>0.01</v>
      </c>
      <c r="C23" s="31">
        <v>0.01</v>
      </c>
      <c r="D23" s="31">
        <v>0.02</v>
      </c>
      <c r="E23" s="31">
        <v>0.02</v>
      </c>
      <c r="F23" s="31">
        <v>0.28999999999999998</v>
      </c>
      <c r="G23" s="31">
        <v>0</v>
      </c>
      <c r="H23" s="31">
        <v>0.28999999999999998</v>
      </c>
      <c r="I23" s="31">
        <v>0</v>
      </c>
      <c r="J23" s="31">
        <v>1.1000000000000001</v>
      </c>
    </row>
    <row r="24" spans="1:10" x14ac:dyDescent="0.2">
      <c r="A24" s="6" t="s">
        <v>621</v>
      </c>
      <c r="B24" s="31">
        <v>0.04</v>
      </c>
      <c r="C24" s="31">
        <v>0.04</v>
      </c>
      <c r="D24" s="31">
        <v>0.06</v>
      </c>
      <c r="E24" s="31">
        <v>0.06</v>
      </c>
      <c r="F24" s="31">
        <v>0.53</v>
      </c>
      <c r="G24" s="31">
        <v>0.01</v>
      </c>
      <c r="H24" s="31">
        <v>0.53</v>
      </c>
      <c r="I24" s="31">
        <v>0.01</v>
      </c>
      <c r="J24" s="31">
        <v>2.4700000000000002</v>
      </c>
    </row>
    <row r="25" spans="1:10" x14ac:dyDescent="0.2">
      <c r="A25" s="6" t="s">
        <v>657</v>
      </c>
      <c r="B25" s="31">
        <v>0.01</v>
      </c>
      <c r="C25" s="31">
        <v>0.01</v>
      </c>
      <c r="D25" s="31">
        <v>0.02</v>
      </c>
      <c r="E25" s="31">
        <v>0.01</v>
      </c>
      <c r="F25" s="31">
        <v>0.27</v>
      </c>
      <c r="G25" s="31">
        <v>0</v>
      </c>
      <c r="H25" s="31">
        <v>0.27</v>
      </c>
      <c r="I25" s="31">
        <v>0</v>
      </c>
      <c r="J25" s="31">
        <v>1.1000000000000001</v>
      </c>
    </row>
    <row r="26" spans="1:10" x14ac:dyDescent="0.2">
      <c r="A26" s="6" t="s">
        <v>661</v>
      </c>
      <c r="B26" s="31">
        <v>0.01</v>
      </c>
      <c r="C26" s="31">
        <v>0.01</v>
      </c>
      <c r="D26" s="31">
        <v>0.02</v>
      </c>
      <c r="E26" s="31">
        <v>0.02</v>
      </c>
      <c r="F26" s="31">
        <v>0.3</v>
      </c>
      <c r="G26" s="31">
        <v>0</v>
      </c>
      <c r="H26" s="31">
        <v>0.3</v>
      </c>
      <c r="I26" s="31">
        <v>0</v>
      </c>
      <c r="J26" s="31">
        <v>1.1000000000000001</v>
      </c>
    </row>
    <row r="27" spans="1:10" x14ac:dyDescent="0.2">
      <c r="A27" s="6" t="s">
        <v>659</v>
      </c>
      <c r="B27" s="31">
        <v>0.01</v>
      </c>
      <c r="C27" s="31">
        <v>0.01</v>
      </c>
      <c r="D27" s="31">
        <v>0.02</v>
      </c>
      <c r="E27" s="31">
        <v>0.02</v>
      </c>
      <c r="F27" s="31">
        <v>0.28999999999999998</v>
      </c>
      <c r="G27" s="31">
        <v>0</v>
      </c>
      <c r="H27" s="31">
        <v>0.28999999999999998</v>
      </c>
      <c r="I27" s="31">
        <v>0</v>
      </c>
      <c r="J27" s="31">
        <v>1.1000000000000001</v>
      </c>
    </row>
    <row r="28" spans="1:10" x14ac:dyDescent="0.2">
      <c r="A28" s="6" t="s">
        <v>622</v>
      </c>
      <c r="B28" s="31">
        <v>0.05</v>
      </c>
      <c r="C28" s="31">
        <v>0.05</v>
      </c>
      <c r="D28" s="31">
        <v>0.06</v>
      </c>
      <c r="E28" s="31">
        <v>0.06</v>
      </c>
      <c r="F28" s="31">
        <v>0.55000000000000004</v>
      </c>
      <c r="G28" s="31">
        <v>0.02</v>
      </c>
      <c r="H28" s="31">
        <v>0.55000000000000004</v>
      </c>
      <c r="I28" s="31">
        <v>0.02</v>
      </c>
      <c r="J28" s="31">
        <v>3.03</v>
      </c>
    </row>
    <row r="29" spans="1:10" x14ac:dyDescent="0.2">
      <c r="A29" s="6" t="s">
        <v>646</v>
      </c>
      <c r="B29" s="31">
        <v>0.02</v>
      </c>
      <c r="C29" s="31">
        <v>0.02</v>
      </c>
      <c r="D29" s="31">
        <v>0.03</v>
      </c>
      <c r="E29" s="31">
        <v>0.02</v>
      </c>
      <c r="F29" s="31">
        <v>0.35</v>
      </c>
      <c r="G29" s="31">
        <v>0.01</v>
      </c>
      <c r="H29" s="31">
        <v>0.35</v>
      </c>
      <c r="I29" s="31">
        <v>0.01</v>
      </c>
      <c r="J29" s="31">
        <v>1.74</v>
      </c>
    </row>
    <row r="30" spans="1:10" x14ac:dyDescent="0.2">
      <c r="A30" s="6" t="s">
        <v>647</v>
      </c>
      <c r="B30" s="31">
        <v>0.05</v>
      </c>
      <c r="C30" s="31">
        <v>0.05</v>
      </c>
      <c r="D30" s="31">
        <v>0.06</v>
      </c>
      <c r="E30" s="31">
        <v>0.06</v>
      </c>
      <c r="F30" s="31">
        <v>0.56000000000000005</v>
      </c>
      <c r="G30" s="31">
        <v>0.02</v>
      </c>
      <c r="H30" s="31">
        <v>0.56000000000000005</v>
      </c>
      <c r="I30" s="31">
        <v>0.02</v>
      </c>
      <c r="J30" s="31">
        <v>3.64</v>
      </c>
    </row>
    <row r="31" spans="1:10" x14ac:dyDescent="0.2">
      <c r="A31" s="6" t="s">
        <v>643</v>
      </c>
      <c r="B31" s="31">
        <v>0.01</v>
      </c>
      <c r="C31" s="31">
        <v>0.01</v>
      </c>
      <c r="D31" s="31">
        <v>0.02</v>
      </c>
      <c r="E31" s="31">
        <v>0.02</v>
      </c>
      <c r="F31" s="31">
        <v>0.28999999999999998</v>
      </c>
      <c r="G31" s="31">
        <v>0</v>
      </c>
      <c r="H31" s="31">
        <v>0.28999999999999998</v>
      </c>
      <c r="I31" s="31">
        <v>0</v>
      </c>
      <c r="J31" s="31">
        <v>1.1000000000000001</v>
      </c>
    </row>
    <row r="32" spans="1:10" x14ac:dyDescent="0.2">
      <c r="A32" s="6" t="s">
        <v>640</v>
      </c>
      <c r="B32" s="31">
        <v>0.03</v>
      </c>
      <c r="C32" s="31">
        <v>0.02</v>
      </c>
      <c r="D32" s="31">
        <v>0.03</v>
      </c>
      <c r="E32" s="31">
        <v>0.03</v>
      </c>
      <c r="F32" s="31">
        <v>0.4</v>
      </c>
      <c r="G32" s="31">
        <v>0.01</v>
      </c>
      <c r="H32" s="31">
        <v>0.4</v>
      </c>
      <c r="I32" s="31">
        <v>0.01</v>
      </c>
      <c r="J32" s="31">
        <v>1.81</v>
      </c>
    </row>
    <row r="33" spans="1:10" x14ac:dyDescent="0.2">
      <c r="A33" s="6" t="s">
        <v>641</v>
      </c>
      <c r="B33" s="31">
        <v>0.06</v>
      </c>
      <c r="C33" s="31">
        <v>0.06</v>
      </c>
      <c r="D33" s="31">
        <v>0.08</v>
      </c>
      <c r="E33" s="31">
        <v>7.0000000000000007E-2</v>
      </c>
      <c r="F33" s="31">
        <v>0.56999999999999995</v>
      </c>
      <c r="G33" s="31">
        <v>0.02</v>
      </c>
      <c r="H33" s="31">
        <v>0.56999999999999995</v>
      </c>
      <c r="I33" s="31">
        <v>0.02</v>
      </c>
      <c r="J33" s="31">
        <v>3.68</v>
      </c>
    </row>
    <row r="34" spans="1:10" x14ac:dyDescent="0.2">
      <c r="A34" s="6" t="s">
        <v>644</v>
      </c>
      <c r="B34" s="31">
        <v>0.06</v>
      </c>
      <c r="C34" s="31">
        <v>0.06</v>
      </c>
      <c r="D34" s="31">
        <v>0.08</v>
      </c>
      <c r="E34" s="31">
        <v>0.08</v>
      </c>
      <c r="F34" s="31">
        <v>0.57999999999999996</v>
      </c>
      <c r="G34" s="31">
        <v>0.02</v>
      </c>
      <c r="H34" s="31">
        <v>0.57999999999999996</v>
      </c>
      <c r="I34" s="31">
        <v>0.02</v>
      </c>
      <c r="J34" s="31">
        <v>3.99</v>
      </c>
    </row>
    <row r="35" spans="1:10" x14ac:dyDescent="0.2">
      <c r="A35" s="6" t="s">
        <v>655</v>
      </c>
      <c r="B35" s="31">
        <v>0.01</v>
      </c>
      <c r="C35" s="31">
        <v>0.01</v>
      </c>
      <c r="D35" s="31">
        <v>0.01</v>
      </c>
      <c r="E35" s="31">
        <v>0.01</v>
      </c>
      <c r="F35" s="31">
        <v>0.26</v>
      </c>
      <c r="G35" s="31">
        <v>0</v>
      </c>
      <c r="H35" s="31">
        <v>0.26</v>
      </c>
      <c r="I35" s="31">
        <v>0</v>
      </c>
      <c r="J35" s="31">
        <v>1.1000000000000001</v>
      </c>
    </row>
    <row r="36" spans="1:10" x14ac:dyDescent="0.2">
      <c r="A36" s="6" t="s">
        <v>618</v>
      </c>
      <c r="B36" s="31">
        <v>0.03</v>
      </c>
      <c r="C36" s="31">
        <v>0.03</v>
      </c>
      <c r="D36" s="31">
        <v>0.05</v>
      </c>
      <c r="E36" s="31">
        <v>0.05</v>
      </c>
      <c r="F36" s="31">
        <v>0.48</v>
      </c>
      <c r="G36" s="31">
        <v>0.01</v>
      </c>
      <c r="H36" s="31">
        <v>0.48</v>
      </c>
      <c r="I36" s="31">
        <v>0.01</v>
      </c>
      <c r="J36" s="31">
        <v>2.3199999999999998</v>
      </c>
    </row>
    <row r="37" spans="1:10" x14ac:dyDescent="0.2">
      <c r="A37" s="6" t="s">
        <v>612</v>
      </c>
      <c r="B37" s="31">
        <v>0.01</v>
      </c>
      <c r="C37" s="31">
        <v>0.01</v>
      </c>
      <c r="D37" s="31">
        <v>0.01</v>
      </c>
      <c r="E37" s="31">
        <v>0.01</v>
      </c>
      <c r="F37" s="31">
        <v>0.25</v>
      </c>
      <c r="G37" s="31">
        <v>0</v>
      </c>
      <c r="H37" s="31">
        <v>0.25</v>
      </c>
      <c r="I37" s="31">
        <v>0</v>
      </c>
      <c r="J37" s="31">
        <v>1.1000000000000001</v>
      </c>
    </row>
    <row r="38" spans="1:10" x14ac:dyDescent="0.2">
      <c r="A38" s="6" t="s">
        <v>624</v>
      </c>
      <c r="B38" s="31">
        <v>0.01</v>
      </c>
      <c r="C38" s="31">
        <v>0.01</v>
      </c>
      <c r="D38" s="31">
        <v>0.01</v>
      </c>
      <c r="E38" s="31">
        <v>0.01</v>
      </c>
      <c r="F38" s="31">
        <v>0.24</v>
      </c>
      <c r="G38" s="31">
        <v>0</v>
      </c>
      <c r="H38" s="31">
        <v>0.24</v>
      </c>
      <c r="I38" s="31">
        <v>0</v>
      </c>
      <c r="J38" s="31">
        <v>1.4</v>
      </c>
    </row>
    <row r="39" spans="1:10" x14ac:dyDescent="0.2">
      <c r="A39" s="6" t="s">
        <v>625</v>
      </c>
      <c r="B39" s="31">
        <v>0.02</v>
      </c>
      <c r="C39" s="31">
        <v>0.02</v>
      </c>
      <c r="D39" s="31">
        <v>0.03</v>
      </c>
      <c r="E39" s="31">
        <v>0.03</v>
      </c>
      <c r="F39" s="31">
        <v>0.35</v>
      </c>
      <c r="G39" s="31">
        <v>0.01</v>
      </c>
      <c r="H39" s="31">
        <v>0.35</v>
      </c>
      <c r="I39" s="31">
        <v>0.01</v>
      </c>
      <c r="J39" s="31">
        <v>1.43</v>
      </c>
    </row>
    <row r="40" spans="1:10" x14ac:dyDescent="0.2">
      <c r="A40" s="6" t="s">
        <v>635</v>
      </c>
      <c r="B40" s="31">
        <v>0.04</v>
      </c>
      <c r="C40" s="31">
        <v>0.04</v>
      </c>
      <c r="D40" s="31">
        <v>0.06</v>
      </c>
      <c r="E40" s="31">
        <v>0.06</v>
      </c>
      <c r="F40" s="31">
        <v>0.54</v>
      </c>
      <c r="G40" s="31">
        <v>0.02</v>
      </c>
      <c r="H40" s="31">
        <v>0.54</v>
      </c>
      <c r="I40" s="31">
        <v>0.02</v>
      </c>
      <c r="J40" s="31">
        <v>3.56</v>
      </c>
    </row>
    <row r="41" spans="1:10" x14ac:dyDescent="0.2">
      <c r="A41" s="6" t="s">
        <v>619</v>
      </c>
      <c r="B41" s="31">
        <v>0.04</v>
      </c>
      <c r="C41" s="31">
        <v>0.04</v>
      </c>
      <c r="D41" s="31">
        <v>0.05</v>
      </c>
      <c r="E41" s="31">
        <v>0.05</v>
      </c>
      <c r="F41" s="31">
        <v>0.5</v>
      </c>
      <c r="G41" s="31">
        <v>0.01</v>
      </c>
      <c r="H41" s="31">
        <v>0.5</v>
      </c>
      <c r="I41" s="31">
        <v>0.01</v>
      </c>
      <c r="J41" s="31">
        <v>2.93</v>
      </c>
    </row>
    <row r="42" spans="1:10" x14ac:dyDescent="0.2">
      <c r="A42" s="6" t="s">
        <v>613</v>
      </c>
      <c r="B42" s="31">
        <v>0.04</v>
      </c>
      <c r="C42" s="31">
        <v>0.04</v>
      </c>
      <c r="D42" s="31">
        <v>0.06</v>
      </c>
      <c r="E42" s="31">
        <v>0.06</v>
      </c>
      <c r="F42" s="31">
        <v>0.53</v>
      </c>
      <c r="G42" s="31">
        <v>0.01</v>
      </c>
      <c r="H42" s="31">
        <v>0.53</v>
      </c>
      <c r="I42" s="31">
        <v>0.01</v>
      </c>
      <c r="J42" s="31">
        <v>3.05</v>
      </c>
    </row>
    <row r="43" spans="1:10" x14ac:dyDescent="0.2">
      <c r="A43" s="6" t="s">
        <v>691</v>
      </c>
      <c r="B43" s="31">
        <v>0.06</v>
      </c>
      <c r="C43" s="31">
        <v>0.06</v>
      </c>
      <c r="D43" s="31">
        <v>0.08</v>
      </c>
      <c r="E43" s="31">
        <v>0.08</v>
      </c>
      <c r="F43" s="31">
        <v>0.59</v>
      </c>
      <c r="G43" s="31">
        <v>0.02</v>
      </c>
      <c r="H43" s="31">
        <v>0.59</v>
      </c>
      <c r="I43" s="31">
        <v>0.02</v>
      </c>
      <c r="J43" s="31">
        <v>3.64</v>
      </c>
    </row>
    <row r="44" spans="1:10" x14ac:dyDescent="0.2">
      <c r="A44" s="6" t="s">
        <v>707</v>
      </c>
      <c r="B44" s="31">
        <v>7.0000000000000007E-2</v>
      </c>
      <c r="C44" s="31">
        <v>7.0000000000000007E-2</v>
      </c>
      <c r="D44" s="31">
        <v>0.08</v>
      </c>
      <c r="E44" s="31">
        <v>0.08</v>
      </c>
      <c r="F44" s="31">
        <v>0.59</v>
      </c>
      <c r="G44" s="31">
        <v>0.02</v>
      </c>
      <c r="H44" s="31">
        <v>0.59</v>
      </c>
      <c r="I44" s="31">
        <v>0.02</v>
      </c>
      <c r="J44" s="31">
        <v>4.3</v>
      </c>
    </row>
    <row r="45" spans="1:10" x14ac:dyDescent="0.2">
      <c r="A45" s="6" t="s">
        <v>708</v>
      </c>
      <c r="B45" s="31">
        <v>7.0000000000000007E-2</v>
      </c>
      <c r="C45" s="31">
        <v>7.0000000000000007E-2</v>
      </c>
      <c r="D45" s="31">
        <v>0.09</v>
      </c>
      <c r="E45" s="31">
        <v>0.09</v>
      </c>
      <c r="F45" s="31">
        <v>0.59</v>
      </c>
      <c r="G45" s="31">
        <v>0.02</v>
      </c>
      <c r="H45" s="31">
        <v>0.59</v>
      </c>
      <c r="I45" s="31">
        <v>0.02</v>
      </c>
      <c r="J45" s="31">
        <v>4.04</v>
      </c>
    </row>
    <row r="46" spans="1:10" x14ac:dyDescent="0.2">
      <c r="A46" s="6" t="s">
        <v>710</v>
      </c>
      <c r="B46" s="31">
        <v>7.0000000000000007E-2</v>
      </c>
      <c r="C46" s="31">
        <v>7.0000000000000007E-2</v>
      </c>
      <c r="D46" s="31">
        <v>0.09</v>
      </c>
      <c r="E46" s="31">
        <v>0.09</v>
      </c>
      <c r="F46" s="31">
        <v>0.59</v>
      </c>
      <c r="G46" s="31">
        <v>0.02</v>
      </c>
      <c r="H46" s="31">
        <v>0.59</v>
      </c>
      <c r="I46" s="31">
        <v>0.02</v>
      </c>
      <c r="J46" s="31">
        <v>4.08</v>
      </c>
    </row>
    <row r="47" spans="1:10" x14ac:dyDescent="0.2">
      <c r="A47" s="6" t="s">
        <v>716</v>
      </c>
      <c r="B47" s="31">
        <v>0.22</v>
      </c>
      <c r="C47" s="31">
        <v>0.21</v>
      </c>
      <c r="D47" s="31">
        <v>0.23</v>
      </c>
      <c r="E47" s="31">
        <v>0.23</v>
      </c>
      <c r="F47" s="31">
        <v>0.56999999999999995</v>
      </c>
      <c r="G47" s="31">
        <v>0.02</v>
      </c>
      <c r="H47" s="31">
        <v>0.56999999999999995</v>
      </c>
      <c r="I47" s="31">
        <v>0.02</v>
      </c>
      <c r="J47" s="31">
        <v>4.16</v>
      </c>
    </row>
    <row r="48" spans="1:10" x14ac:dyDescent="0.2">
      <c r="A48" s="6" t="s">
        <v>730</v>
      </c>
      <c r="B48" s="31">
        <v>0.09</v>
      </c>
      <c r="C48" s="31">
        <v>0.09</v>
      </c>
      <c r="D48" s="31">
        <v>0.11</v>
      </c>
      <c r="E48" s="31">
        <v>0.11</v>
      </c>
      <c r="F48" s="31">
        <v>0.61</v>
      </c>
      <c r="G48" s="31">
        <v>0.02</v>
      </c>
      <c r="H48" s="31">
        <v>0.61</v>
      </c>
      <c r="I48" s="31">
        <v>0.02</v>
      </c>
      <c r="J48" s="31">
        <v>4.13</v>
      </c>
    </row>
    <row r="49" spans="1:10" x14ac:dyDescent="0.2">
      <c r="A49" s="6" t="s">
        <v>664</v>
      </c>
      <c r="B49" s="31">
        <v>0.09</v>
      </c>
      <c r="C49" s="31">
        <v>0.09</v>
      </c>
      <c r="D49" s="31">
        <v>0.11</v>
      </c>
      <c r="E49" s="31">
        <v>0.11</v>
      </c>
      <c r="F49" s="31">
        <v>0.62</v>
      </c>
      <c r="G49" s="31">
        <v>0.02</v>
      </c>
      <c r="H49" s="31">
        <v>0.62</v>
      </c>
      <c r="I49" s="31">
        <v>0.02</v>
      </c>
      <c r="J49" s="31">
        <v>3.95</v>
      </c>
    </row>
    <row r="50" spans="1:10" x14ac:dyDescent="0.2">
      <c r="A50" s="6" t="s">
        <v>678</v>
      </c>
      <c r="B50" s="31">
        <v>0.01</v>
      </c>
      <c r="C50" s="31">
        <v>0.01</v>
      </c>
      <c r="D50" s="31">
        <v>0.02</v>
      </c>
      <c r="E50" s="31">
        <v>0.02</v>
      </c>
      <c r="F50" s="31">
        <v>0.3</v>
      </c>
      <c r="G50" s="31">
        <v>0</v>
      </c>
      <c r="H50" s="31">
        <v>0.3</v>
      </c>
      <c r="I50" s="31">
        <v>0</v>
      </c>
      <c r="J50" s="31">
        <v>1.1000000000000001</v>
      </c>
    </row>
    <row r="51" spans="1:10" x14ac:dyDescent="0.2">
      <c r="A51" s="6" t="s">
        <v>607</v>
      </c>
      <c r="B51" s="31">
        <v>0.01</v>
      </c>
      <c r="C51" s="31">
        <v>0.01</v>
      </c>
      <c r="D51" s="31">
        <v>0.02</v>
      </c>
      <c r="E51" s="31">
        <v>0.01</v>
      </c>
      <c r="F51" s="31">
        <v>0.27</v>
      </c>
      <c r="G51" s="31">
        <v>0</v>
      </c>
      <c r="H51" s="31">
        <v>0.27</v>
      </c>
      <c r="I51" s="31">
        <v>0</v>
      </c>
      <c r="J51" s="31">
        <v>1.4</v>
      </c>
    </row>
    <row r="52" spans="1:10" x14ac:dyDescent="0.2">
      <c r="A52" s="6" t="s">
        <v>492</v>
      </c>
      <c r="B52" s="31">
        <v>0.01</v>
      </c>
      <c r="C52" s="31">
        <v>0.01</v>
      </c>
      <c r="D52" s="31">
        <v>0.02</v>
      </c>
      <c r="E52" s="31">
        <v>0.01</v>
      </c>
      <c r="F52" s="31">
        <v>0.27</v>
      </c>
      <c r="G52" s="31">
        <v>0</v>
      </c>
      <c r="H52" s="31">
        <v>0.27</v>
      </c>
      <c r="I52" s="31">
        <v>0</v>
      </c>
      <c r="J52" s="31">
        <v>1.1000000000000001</v>
      </c>
    </row>
    <row r="53" spans="1:10" x14ac:dyDescent="0.2">
      <c r="A53" s="6" t="s">
        <v>489</v>
      </c>
      <c r="B53" s="31">
        <v>0.02</v>
      </c>
      <c r="C53" s="31">
        <v>0.02</v>
      </c>
      <c r="D53" s="31">
        <v>0.02</v>
      </c>
      <c r="E53" s="31">
        <v>0.02</v>
      </c>
      <c r="F53" s="31">
        <v>0.34</v>
      </c>
      <c r="G53" s="31">
        <v>0.01</v>
      </c>
      <c r="H53" s="31">
        <v>0.34</v>
      </c>
      <c r="I53" s="31">
        <v>0.01</v>
      </c>
      <c r="J53" s="31">
        <v>1.62</v>
      </c>
    </row>
    <row r="54" spans="1:10" x14ac:dyDescent="0.2">
      <c r="A54" s="6" t="s">
        <v>495</v>
      </c>
      <c r="B54" s="31">
        <v>0.01</v>
      </c>
      <c r="C54" s="31">
        <v>0.01</v>
      </c>
      <c r="D54" s="31">
        <v>0.02</v>
      </c>
      <c r="E54" s="31">
        <v>0.02</v>
      </c>
      <c r="F54" s="31">
        <v>0.28000000000000003</v>
      </c>
      <c r="G54" s="31">
        <v>0</v>
      </c>
      <c r="H54" s="31">
        <v>0.28000000000000003</v>
      </c>
      <c r="I54" s="31">
        <v>0</v>
      </c>
      <c r="J54" s="31">
        <v>1.4</v>
      </c>
    </row>
    <row r="55" spans="1:10" x14ac:dyDescent="0.2">
      <c r="A55" s="6" t="s">
        <v>493</v>
      </c>
      <c r="B55" s="31">
        <v>0.02</v>
      </c>
      <c r="C55" s="31">
        <v>0.02</v>
      </c>
      <c r="D55" s="31">
        <v>0.02</v>
      </c>
      <c r="E55" s="31">
        <v>0.02</v>
      </c>
      <c r="F55" s="31">
        <v>0.33</v>
      </c>
      <c r="G55" s="31">
        <v>0.01</v>
      </c>
      <c r="H55" s="31">
        <v>0.33</v>
      </c>
      <c r="I55" s="31">
        <v>0.01</v>
      </c>
      <c r="J55" s="31">
        <v>1.6</v>
      </c>
    </row>
    <row r="56" spans="1:10" x14ac:dyDescent="0.2">
      <c r="A56" s="6" t="s">
        <v>490</v>
      </c>
      <c r="B56" s="31">
        <v>0.03</v>
      </c>
      <c r="C56" s="31">
        <v>0.03</v>
      </c>
      <c r="D56" s="31">
        <v>0.04</v>
      </c>
      <c r="E56" s="31">
        <v>0.04</v>
      </c>
      <c r="F56" s="31">
        <v>0.42</v>
      </c>
      <c r="G56" s="31">
        <v>0.01</v>
      </c>
      <c r="H56" s="31">
        <v>0.42</v>
      </c>
      <c r="I56" s="31">
        <v>0.01</v>
      </c>
      <c r="J56" s="31">
        <v>1.68</v>
      </c>
    </row>
    <row r="57" spans="1:10" x14ac:dyDescent="0.2">
      <c r="A57" s="6" t="s">
        <v>480</v>
      </c>
      <c r="B57" s="31">
        <v>0.01</v>
      </c>
      <c r="C57" s="31">
        <v>0.01</v>
      </c>
      <c r="D57" s="31">
        <v>0.02</v>
      </c>
      <c r="E57" s="31">
        <v>0.02</v>
      </c>
      <c r="F57" s="31">
        <v>0.3</v>
      </c>
      <c r="G57" s="31">
        <v>0</v>
      </c>
      <c r="H57" s="31">
        <v>0.3</v>
      </c>
      <c r="I57" s="31">
        <v>0</v>
      </c>
      <c r="J57" s="31">
        <v>1.1000000000000001</v>
      </c>
    </row>
    <row r="58" spans="1:10" x14ac:dyDescent="0.2">
      <c r="A58" s="6" t="s">
        <v>773</v>
      </c>
      <c r="B58" s="31">
        <v>0.09</v>
      </c>
      <c r="C58" s="31">
        <v>0.09</v>
      </c>
      <c r="D58" s="31">
        <v>0.11</v>
      </c>
      <c r="E58" s="31">
        <v>0.11</v>
      </c>
      <c r="F58" s="31">
        <v>0.62</v>
      </c>
      <c r="G58" s="31">
        <v>0.02</v>
      </c>
      <c r="H58" s="31">
        <v>0.62</v>
      </c>
      <c r="I58" s="31">
        <v>0.02</v>
      </c>
      <c r="J58" s="31">
        <v>3.88</v>
      </c>
    </row>
    <row r="59" spans="1:10" x14ac:dyDescent="0.2">
      <c r="A59" s="6" t="s">
        <v>477</v>
      </c>
      <c r="B59" s="31">
        <v>0.01</v>
      </c>
      <c r="C59" s="31">
        <v>0.01</v>
      </c>
      <c r="D59" s="31">
        <v>0.02</v>
      </c>
      <c r="E59" s="31">
        <v>0.01</v>
      </c>
      <c r="F59" s="31">
        <v>0.27</v>
      </c>
      <c r="G59" s="31">
        <v>0</v>
      </c>
      <c r="H59" s="31">
        <v>0.27</v>
      </c>
      <c r="I59" s="31">
        <v>0</v>
      </c>
      <c r="J59" s="31">
        <v>1.4</v>
      </c>
    </row>
    <row r="60" spans="1:10" x14ac:dyDescent="0.2">
      <c r="A60" s="6" t="s">
        <v>478</v>
      </c>
      <c r="B60" s="31">
        <v>0.02</v>
      </c>
      <c r="C60" s="31">
        <v>0.02</v>
      </c>
      <c r="D60" s="31">
        <v>0.03</v>
      </c>
      <c r="E60" s="31">
        <v>0.03</v>
      </c>
      <c r="F60" s="31">
        <v>0.38</v>
      </c>
      <c r="G60" s="31">
        <v>0.01</v>
      </c>
      <c r="H60" s="31">
        <v>0.38</v>
      </c>
      <c r="I60" s="31">
        <v>0.01</v>
      </c>
      <c r="J60" s="31">
        <v>1.43</v>
      </c>
    </row>
    <row r="61" spans="1:10" x14ac:dyDescent="0.2">
      <c r="A61" s="6" t="s">
        <v>483</v>
      </c>
      <c r="B61" s="31">
        <v>0.09</v>
      </c>
      <c r="C61" s="31">
        <v>0.09</v>
      </c>
      <c r="D61" s="31">
        <v>0.11</v>
      </c>
      <c r="E61" s="31">
        <v>0.11</v>
      </c>
      <c r="F61" s="31">
        <v>0.62</v>
      </c>
      <c r="G61" s="31">
        <v>0.02</v>
      </c>
      <c r="H61" s="31">
        <v>0.62</v>
      </c>
      <c r="I61" s="31">
        <v>0.02</v>
      </c>
      <c r="J61" s="31">
        <v>4.03</v>
      </c>
    </row>
    <row r="62" spans="1:10" x14ac:dyDescent="0.2">
      <c r="A62" s="6" t="s">
        <v>487</v>
      </c>
      <c r="B62" s="31">
        <v>0.01</v>
      </c>
      <c r="C62" s="31">
        <v>0.01</v>
      </c>
      <c r="D62" s="31">
        <v>0.02</v>
      </c>
      <c r="E62" s="31">
        <v>0.02</v>
      </c>
      <c r="F62" s="31">
        <v>0.28999999999999998</v>
      </c>
      <c r="G62" s="31">
        <v>0</v>
      </c>
      <c r="H62" s="31">
        <v>0.28999999999999998</v>
      </c>
      <c r="I62" s="31">
        <v>0</v>
      </c>
      <c r="J62" s="31">
        <v>1.1000000000000001</v>
      </c>
    </row>
    <row r="63" spans="1:10" x14ac:dyDescent="0.2">
      <c r="A63" s="6" t="s">
        <v>481</v>
      </c>
      <c r="B63" s="31">
        <v>0.03</v>
      </c>
      <c r="C63" s="31">
        <v>0.03</v>
      </c>
      <c r="D63" s="31">
        <v>0.04</v>
      </c>
      <c r="E63" s="31">
        <v>0.04</v>
      </c>
      <c r="F63" s="31">
        <v>0.46</v>
      </c>
      <c r="G63" s="31">
        <v>0.01</v>
      </c>
      <c r="H63" s="31">
        <v>0.46</v>
      </c>
      <c r="I63" s="31">
        <v>0.01</v>
      </c>
      <c r="J63" s="31">
        <v>1.84</v>
      </c>
    </row>
    <row r="64" spans="1:10" x14ac:dyDescent="0.2">
      <c r="A64" s="6" t="s">
        <v>485</v>
      </c>
      <c r="B64" s="31">
        <v>0.04</v>
      </c>
      <c r="C64" s="31">
        <v>0.04</v>
      </c>
      <c r="D64" s="31">
        <v>0.05</v>
      </c>
      <c r="E64" s="31">
        <v>0.05</v>
      </c>
      <c r="F64" s="31">
        <v>0.5</v>
      </c>
      <c r="G64" s="31">
        <v>0.01</v>
      </c>
      <c r="H64" s="31">
        <v>0.5</v>
      </c>
      <c r="I64" s="31">
        <v>0.01</v>
      </c>
      <c r="J64" s="31">
        <v>2.2000000000000002</v>
      </c>
    </row>
    <row r="65" spans="1:10" x14ac:dyDescent="0.2">
      <c r="A65" s="6" t="s">
        <v>514</v>
      </c>
      <c r="B65" s="31">
        <v>0.1</v>
      </c>
      <c r="C65" s="31">
        <v>0.1</v>
      </c>
      <c r="D65" s="31">
        <v>0.12</v>
      </c>
      <c r="E65" s="31">
        <v>0.12</v>
      </c>
      <c r="F65" s="31">
        <v>0.64</v>
      </c>
      <c r="G65" s="31">
        <v>0.02</v>
      </c>
      <c r="H65" s="31">
        <v>0.64</v>
      </c>
      <c r="I65" s="31">
        <v>0.02</v>
      </c>
      <c r="J65" s="31">
        <v>3.96</v>
      </c>
    </row>
    <row r="66" spans="1:10" x14ac:dyDescent="0.2">
      <c r="A66" s="6" t="s">
        <v>755</v>
      </c>
      <c r="B66" s="31">
        <v>0.1</v>
      </c>
      <c r="C66" s="31">
        <v>0.1</v>
      </c>
      <c r="D66" s="31">
        <v>0.12</v>
      </c>
      <c r="E66" s="31">
        <v>0.12</v>
      </c>
      <c r="F66" s="31">
        <v>0.64</v>
      </c>
      <c r="G66" s="31">
        <v>0.02</v>
      </c>
      <c r="H66" s="31">
        <v>0.64</v>
      </c>
      <c r="I66" s="31">
        <v>0.02</v>
      </c>
      <c r="J66" s="31">
        <v>3.98</v>
      </c>
    </row>
    <row r="67" spans="1:10" x14ac:dyDescent="0.2">
      <c r="A67" s="6" t="s">
        <v>749</v>
      </c>
      <c r="B67" s="31">
        <v>0.1</v>
      </c>
      <c r="C67" s="31">
        <v>0.1</v>
      </c>
      <c r="D67" s="31">
        <v>0.13</v>
      </c>
      <c r="E67" s="31">
        <v>0.13</v>
      </c>
      <c r="F67" s="31">
        <v>0.64</v>
      </c>
      <c r="G67" s="31">
        <v>0.02</v>
      </c>
      <c r="H67" s="31">
        <v>0.64</v>
      </c>
      <c r="I67" s="31">
        <v>0.02</v>
      </c>
      <c r="J67" s="31">
        <v>3.9</v>
      </c>
    </row>
    <row r="68" spans="1:10" x14ac:dyDescent="0.2">
      <c r="A68" s="6" t="s">
        <v>511</v>
      </c>
      <c r="B68" s="31">
        <v>0.01</v>
      </c>
      <c r="C68" s="31">
        <v>0.01</v>
      </c>
      <c r="D68" s="31">
        <v>0.01</v>
      </c>
      <c r="E68" s="31">
        <v>0.01</v>
      </c>
      <c r="F68" s="31">
        <v>0.22</v>
      </c>
      <c r="G68" s="31">
        <v>0</v>
      </c>
      <c r="H68" s="31">
        <v>0.22</v>
      </c>
      <c r="I68" s="31">
        <v>0</v>
      </c>
      <c r="J68" s="31">
        <v>1.4</v>
      </c>
    </row>
    <row r="69" spans="1:10" x14ac:dyDescent="0.2">
      <c r="A69" s="6" t="s">
        <v>512</v>
      </c>
      <c r="B69" s="31">
        <v>0.01</v>
      </c>
      <c r="C69" s="31">
        <v>0.01</v>
      </c>
      <c r="D69" s="31">
        <v>0.01</v>
      </c>
      <c r="E69" s="31">
        <v>0.01</v>
      </c>
      <c r="F69" s="31">
        <v>0.25</v>
      </c>
      <c r="G69" s="31">
        <v>0</v>
      </c>
      <c r="H69" s="31">
        <v>0.25</v>
      </c>
      <c r="I69" s="31">
        <v>0</v>
      </c>
      <c r="J69" s="31">
        <v>1.45</v>
      </c>
    </row>
    <row r="70" spans="1:10" x14ac:dyDescent="0.2">
      <c r="A70" s="6" t="s">
        <v>519</v>
      </c>
      <c r="B70" s="31">
        <v>0.01</v>
      </c>
      <c r="C70" s="31">
        <v>0.01</v>
      </c>
      <c r="D70" s="31">
        <v>0.01</v>
      </c>
      <c r="E70" s="31">
        <v>0.01</v>
      </c>
      <c r="F70" s="31">
        <v>0.26</v>
      </c>
      <c r="G70" s="31">
        <v>0</v>
      </c>
      <c r="H70" s="31">
        <v>0.26</v>
      </c>
      <c r="I70" s="31">
        <v>0</v>
      </c>
      <c r="J70" s="31">
        <v>1.1000000000000001</v>
      </c>
    </row>
    <row r="71" spans="1:10" x14ac:dyDescent="0.2">
      <c r="A71" s="6" t="s">
        <v>516</v>
      </c>
      <c r="B71" s="31">
        <v>0.02</v>
      </c>
      <c r="C71" s="31">
        <v>0.02</v>
      </c>
      <c r="D71" s="31">
        <v>0.02</v>
      </c>
      <c r="E71" s="31">
        <v>0.02</v>
      </c>
      <c r="F71" s="31">
        <v>0.32</v>
      </c>
      <c r="G71" s="31">
        <v>0.01</v>
      </c>
      <c r="H71" s="31">
        <v>0.32</v>
      </c>
      <c r="I71" s="31">
        <v>0.01</v>
      </c>
      <c r="J71" s="31">
        <v>1.66</v>
      </c>
    </row>
    <row r="72" spans="1:10" x14ac:dyDescent="0.2">
      <c r="A72" s="6" t="s">
        <v>502</v>
      </c>
      <c r="B72" s="31">
        <v>0.02</v>
      </c>
      <c r="C72" s="31">
        <v>0.02</v>
      </c>
      <c r="D72" s="31">
        <v>0.03</v>
      </c>
      <c r="E72" s="31">
        <v>0.03</v>
      </c>
      <c r="F72" s="31">
        <v>0.38</v>
      </c>
      <c r="G72" s="31">
        <v>0.01</v>
      </c>
      <c r="H72" s="31">
        <v>0.38</v>
      </c>
      <c r="I72" s="31">
        <v>0.01</v>
      </c>
      <c r="J72" s="31">
        <v>1.95</v>
      </c>
    </row>
    <row r="73" spans="1:10" x14ac:dyDescent="0.2">
      <c r="A73" s="6" t="s">
        <v>499</v>
      </c>
      <c r="B73" s="31">
        <v>0.03</v>
      </c>
      <c r="C73" s="31">
        <v>0.02</v>
      </c>
      <c r="D73" s="31">
        <v>0.03</v>
      </c>
      <c r="E73" s="31">
        <v>0.03</v>
      </c>
      <c r="F73" s="31">
        <v>0.4</v>
      </c>
      <c r="G73" s="31">
        <v>0.01</v>
      </c>
      <c r="H73" s="31">
        <v>0.4</v>
      </c>
      <c r="I73" s="31">
        <v>0.01</v>
      </c>
      <c r="J73" s="31">
        <v>2.0299999999999998</v>
      </c>
    </row>
    <row r="74" spans="1:10" x14ac:dyDescent="0.2">
      <c r="A74" s="6" t="s">
        <v>504</v>
      </c>
      <c r="B74" s="31">
        <v>0.02</v>
      </c>
      <c r="C74" s="31">
        <v>0.01</v>
      </c>
      <c r="D74" s="31">
        <v>0.02</v>
      </c>
      <c r="E74" s="31">
        <v>0.02</v>
      </c>
      <c r="F74" s="31">
        <v>0.3</v>
      </c>
      <c r="G74" s="31">
        <v>0</v>
      </c>
      <c r="H74" s="31">
        <v>0.3</v>
      </c>
      <c r="I74" s="31">
        <v>0</v>
      </c>
      <c r="J74" s="31">
        <v>1.1000000000000001</v>
      </c>
    </row>
    <row r="75" spans="1:10" x14ac:dyDescent="0.2">
      <c r="A75" s="6" t="s">
        <v>500</v>
      </c>
      <c r="B75" s="31">
        <v>0.03</v>
      </c>
      <c r="C75" s="31">
        <v>0.03</v>
      </c>
      <c r="D75" s="31">
        <v>0.04</v>
      </c>
      <c r="E75" s="31">
        <v>0.04</v>
      </c>
      <c r="F75" s="31">
        <v>0.43</v>
      </c>
      <c r="G75" s="31">
        <v>0.01</v>
      </c>
      <c r="H75" s="31">
        <v>0.43</v>
      </c>
      <c r="I75" s="31">
        <v>0.01</v>
      </c>
      <c r="J75" s="31">
        <v>2.27</v>
      </c>
    </row>
    <row r="76" spans="1:10" x14ac:dyDescent="0.2">
      <c r="A76" s="6" t="s">
        <v>509</v>
      </c>
      <c r="B76" s="31">
        <v>0.11</v>
      </c>
      <c r="C76" s="31">
        <v>0.11</v>
      </c>
      <c r="D76" s="31">
        <v>0.13</v>
      </c>
      <c r="E76" s="31">
        <v>0.13</v>
      </c>
      <c r="F76" s="31">
        <v>0.64</v>
      </c>
      <c r="G76" s="31">
        <v>0.02</v>
      </c>
      <c r="H76" s="31">
        <v>0.64</v>
      </c>
      <c r="I76" s="31">
        <v>0.02</v>
      </c>
      <c r="J76" s="31">
        <v>4.0199999999999996</v>
      </c>
    </row>
    <row r="77" spans="1:10" x14ac:dyDescent="0.2">
      <c r="A77" s="6" t="s">
        <v>505</v>
      </c>
      <c r="B77" s="31">
        <v>0.11</v>
      </c>
      <c r="C77" s="31">
        <v>0.11</v>
      </c>
      <c r="D77" s="31">
        <v>0.13</v>
      </c>
      <c r="E77" s="31">
        <v>0.13</v>
      </c>
      <c r="F77" s="31">
        <v>0.64</v>
      </c>
      <c r="G77" s="31">
        <v>0.02</v>
      </c>
      <c r="H77" s="31">
        <v>0.64</v>
      </c>
      <c r="I77" s="31">
        <v>0.02</v>
      </c>
      <c r="J77" s="31">
        <v>4.0599999999999996</v>
      </c>
    </row>
    <row r="78" spans="1:10" x14ac:dyDescent="0.2">
      <c r="A78" s="6" t="s">
        <v>694</v>
      </c>
      <c r="B78" s="31">
        <v>0.12</v>
      </c>
      <c r="C78" s="31">
        <v>0.12</v>
      </c>
      <c r="D78" s="31">
        <v>0.14000000000000001</v>
      </c>
      <c r="E78" s="31">
        <v>0.14000000000000001</v>
      </c>
      <c r="F78" s="31">
        <v>0.65</v>
      </c>
      <c r="G78" s="31">
        <v>0.02</v>
      </c>
      <c r="H78" s="31">
        <v>0.65</v>
      </c>
      <c r="I78" s="31">
        <v>0.02</v>
      </c>
      <c r="J78" s="31">
        <v>4.04</v>
      </c>
    </row>
    <row r="79" spans="1:10" x14ac:dyDescent="0.2">
      <c r="A79" s="6" t="s">
        <v>507</v>
      </c>
      <c r="B79" s="31">
        <v>0.01</v>
      </c>
      <c r="C79" s="31">
        <v>0.01</v>
      </c>
      <c r="D79" s="31">
        <v>0.02</v>
      </c>
      <c r="E79" s="31">
        <v>0.02</v>
      </c>
      <c r="F79" s="31">
        <v>0.3</v>
      </c>
      <c r="G79" s="31">
        <v>0</v>
      </c>
      <c r="H79" s="31">
        <v>0.3</v>
      </c>
      <c r="I79" s="31">
        <v>0</v>
      </c>
      <c r="J79" s="31">
        <v>1.4</v>
      </c>
    </row>
    <row r="80" spans="1:10" x14ac:dyDescent="0.2">
      <c r="A80" s="6" t="s">
        <v>444</v>
      </c>
      <c r="B80" s="31">
        <v>0.02</v>
      </c>
      <c r="C80" s="31">
        <v>0.02</v>
      </c>
      <c r="D80" s="31">
        <v>0.03</v>
      </c>
      <c r="E80" s="31">
        <v>0.03</v>
      </c>
      <c r="F80" s="31">
        <v>0.36</v>
      </c>
      <c r="G80" s="31">
        <v>0.01</v>
      </c>
      <c r="H80" s="31">
        <v>0.36</v>
      </c>
      <c r="I80" s="31">
        <v>0.01</v>
      </c>
      <c r="J80" s="31">
        <v>1.78</v>
      </c>
    </row>
    <row r="81" spans="1:10" x14ac:dyDescent="0.2">
      <c r="A81" s="6" t="s">
        <v>441</v>
      </c>
      <c r="B81" s="31">
        <v>0.03</v>
      </c>
      <c r="C81" s="31">
        <v>0.02</v>
      </c>
      <c r="D81" s="31">
        <v>0.03</v>
      </c>
      <c r="E81" s="31">
        <v>0.03</v>
      </c>
      <c r="F81" s="31">
        <v>0.39</v>
      </c>
      <c r="G81" s="31">
        <v>0.01</v>
      </c>
      <c r="H81" s="31">
        <v>0.39</v>
      </c>
      <c r="I81" s="31">
        <v>0.01</v>
      </c>
      <c r="J81" s="31">
        <v>2.0699999999999998</v>
      </c>
    </row>
    <row r="82" spans="1:10" x14ac:dyDescent="0.2">
      <c r="A82" s="6" t="s">
        <v>442</v>
      </c>
      <c r="B82" s="31">
        <v>0.03</v>
      </c>
      <c r="C82" s="31">
        <v>0.03</v>
      </c>
      <c r="D82" s="31">
        <v>0.04</v>
      </c>
      <c r="E82" s="31">
        <v>0.04</v>
      </c>
      <c r="F82" s="31">
        <v>0.43</v>
      </c>
      <c r="G82" s="31">
        <v>0.01</v>
      </c>
      <c r="H82" s="31">
        <v>0.43</v>
      </c>
      <c r="I82" s="31">
        <v>0.01</v>
      </c>
      <c r="J82" s="31">
        <v>2.2400000000000002</v>
      </c>
    </row>
    <row r="83" spans="1:10" x14ac:dyDescent="0.2">
      <c r="A83" s="6" t="s">
        <v>446</v>
      </c>
      <c r="B83" s="31">
        <v>0.12</v>
      </c>
      <c r="C83" s="31">
        <v>0.12</v>
      </c>
      <c r="D83" s="31">
        <v>0.14000000000000001</v>
      </c>
      <c r="E83" s="31">
        <v>0.14000000000000001</v>
      </c>
      <c r="F83" s="31">
        <v>0.65</v>
      </c>
      <c r="G83" s="31">
        <v>0.02</v>
      </c>
      <c r="H83" s="31">
        <v>0.65</v>
      </c>
      <c r="I83" s="31">
        <v>0.02</v>
      </c>
      <c r="J83" s="31">
        <v>4.04</v>
      </c>
    </row>
    <row r="84" spans="1:10" x14ac:dyDescent="0.2">
      <c r="A84" s="6" t="s">
        <v>763</v>
      </c>
      <c r="B84" s="31">
        <v>0.12</v>
      </c>
      <c r="C84" s="31">
        <v>0.12</v>
      </c>
      <c r="D84" s="31">
        <v>0.14000000000000001</v>
      </c>
      <c r="E84" s="31">
        <v>0.14000000000000001</v>
      </c>
      <c r="F84" s="31">
        <v>0.65</v>
      </c>
      <c r="G84" s="31">
        <v>0.02</v>
      </c>
      <c r="H84" s="31">
        <v>0.65</v>
      </c>
      <c r="I84" s="31">
        <v>0.02</v>
      </c>
      <c r="J84" s="31">
        <v>4.05</v>
      </c>
    </row>
    <row r="85" spans="1:10" x14ac:dyDescent="0.2">
      <c r="A85" s="6" t="s">
        <v>761</v>
      </c>
      <c r="B85" s="31">
        <v>0.12</v>
      </c>
      <c r="C85" s="31">
        <v>0.12</v>
      </c>
      <c r="D85" s="31">
        <v>0.14000000000000001</v>
      </c>
      <c r="E85" s="31">
        <v>0.14000000000000001</v>
      </c>
      <c r="F85" s="31">
        <v>0.66</v>
      </c>
      <c r="G85" s="31">
        <v>0.02</v>
      </c>
      <c r="H85" s="31">
        <v>0.66</v>
      </c>
      <c r="I85" s="31">
        <v>0.02</v>
      </c>
      <c r="J85" s="31">
        <v>4.1500000000000004</v>
      </c>
    </row>
    <row r="86" spans="1:10" x14ac:dyDescent="0.2">
      <c r="A86" s="6" t="s">
        <v>451</v>
      </c>
      <c r="B86" s="31">
        <v>0.01</v>
      </c>
      <c r="C86" s="31">
        <v>0.01</v>
      </c>
      <c r="D86" s="31">
        <v>0.01</v>
      </c>
      <c r="E86" s="31">
        <v>0.01</v>
      </c>
      <c r="F86" s="31">
        <v>0.23</v>
      </c>
      <c r="G86" s="31">
        <v>0</v>
      </c>
      <c r="H86" s="31">
        <v>0.23</v>
      </c>
      <c r="I86" s="31">
        <v>0</v>
      </c>
      <c r="J86" s="31">
        <v>1.1000000000000001</v>
      </c>
    </row>
    <row r="87" spans="1:10" x14ac:dyDescent="0.2">
      <c r="A87" s="6" t="s">
        <v>452</v>
      </c>
      <c r="B87" s="31">
        <v>0.12</v>
      </c>
      <c r="C87" s="31">
        <v>0.12</v>
      </c>
      <c r="D87" s="31">
        <v>0.15</v>
      </c>
      <c r="E87" s="31">
        <v>0.15</v>
      </c>
      <c r="F87" s="31">
        <v>0.66</v>
      </c>
      <c r="G87" s="31">
        <v>0.02</v>
      </c>
      <c r="H87" s="31">
        <v>0.66</v>
      </c>
      <c r="I87" s="31">
        <v>0.02</v>
      </c>
      <c r="J87" s="31">
        <v>4.08</v>
      </c>
    </row>
    <row r="88" spans="1:10" x14ac:dyDescent="0.2">
      <c r="A88" s="6" t="s">
        <v>448</v>
      </c>
      <c r="B88" s="31">
        <v>0.01</v>
      </c>
      <c r="C88" s="31">
        <v>0.01</v>
      </c>
      <c r="D88" s="31">
        <v>0.02</v>
      </c>
      <c r="E88" s="31">
        <v>0.02</v>
      </c>
      <c r="F88" s="31">
        <v>0.28000000000000003</v>
      </c>
      <c r="G88" s="31">
        <v>0</v>
      </c>
      <c r="H88" s="31">
        <v>0.28000000000000003</v>
      </c>
      <c r="I88" s="31">
        <v>0</v>
      </c>
      <c r="J88" s="31">
        <v>1.4</v>
      </c>
    </row>
    <row r="89" spans="1:10" x14ac:dyDescent="0.2">
      <c r="A89" s="6" t="s">
        <v>431</v>
      </c>
      <c r="B89" s="31">
        <v>0.01</v>
      </c>
      <c r="C89" s="31">
        <v>0.01</v>
      </c>
      <c r="D89" s="31">
        <v>0.02</v>
      </c>
      <c r="E89" s="31">
        <v>0.01</v>
      </c>
      <c r="F89" s="31">
        <v>0.27</v>
      </c>
      <c r="G89" s="31">
        <v>0</v>
      </c>
      <c r="H89" s="31">
        <v>0.27</v>
      </c>
      <c r="I89" s="31">
        <v>0</v>
      </c>
      <c r="J89" s="31">
        <v>1.4</v>
      </c>
    </row>
    <row r="90" spans="1:10" x14ac:dyDescent="0.2">
      <c r="A90" s="6" t="s">
        <v>428</v>
      </c>
      <c r="B90" s="31">
        <v>0.01</v>
      </c>
      <c r="C90" s="31">
        <v>0.01</v>
      </c>
      <c r="D90" s="31">
        <v>0.01</v>
      </c>
      <c r="E90" s="31">
        <v>0.01</v>
      </c>
      <c r="F90" s="31">
        <v>0.25</v>
      </c>
      <c r="G90" s="31">
        <v>0</v>
      </c>
      <c r="H90" s="31">
        <v>0.25</v>
      </c>
      <c r="I90" s="31">
        <v>0</v>
      </c>
      <c r="J90" s="31">
        <v>1.1000000000000001</v>
      </c>
    </row>
    <row r="91" spans="1:10" x14ac:dyDescent="0.2">
      <c r="A91" s="6" t="s">
        <v>434</v>
      </c>
      <c r="B91" s="31">
        <v>0.02</v>
      </c>
      <c r="C91" s="31">
        <v>0.02</v>
      </c>
      <c r="D91" s="31">
        <v>0.02</v>
      </c>
      <c r="E91" s="31">
        <v>0.02</v>
      </c>
      <c r="F91" s="31">
        <v>0.32</v>
      </c>
      <c r="G91" s="31">
        <v>0.01</v>
      </c>
      <c r="H91" s="31">
        <v>0.32</v>
      </c>
      <c r="I91" s="31">
        <v>0.01</v>
      </c>
      <c r="J91" s="31">
        <v>1.1000000000000001</v>
      </c>
    </row>
    <row r="92" spans="1:10" x14ac:dyDescent="0.2">
      <c r="A92" s="6" t="s">
        <v>432</v>
      </c>
      <c r="B92" s="31">
        <v>0.02</v>
      </c>
      <c r="C92" s="31">
        <v>0.01</v>
      </c>
      <c r="D92" s="31">
        <v>0.02</v>
      </c>
      <c r="E92" s="31">
        <v>0.02</v>
      </c>
      <c r="F92" s="31">
        <v>0.31</v>
      </c>
      <c r="G92" s="31">
        <v>0.01</v>
      </c>
      <c r="H92" s="31">
        <v>0.31</v>
      </c>
      <c r="I92" s="31">
        <v>0.01</v>
      </c>
      <c r="J92" s="31">
        <v>1.43</v>
      </c>
    </row>
    <row r="93" spans="1:10" x14ac:dyDescent="0.2">
      <c r="A93" s="6" t="s">
        <v>437</v>
      </c>
      <c r="B93" s="31">
        <v>0.01</v>
      </c>
      <c r="C93" s="31">
        <v>0.01</v>
      </c>
      <c r="D93" s="31">
        <v>0.02</v>
      </c>
      <c r="E93" s="31">
        <v>0.02</v>
      </c>
      <c r="F93" s="31">
        <v>0.27</v>
      </c>
      <c r="G93" s="31">
        <v>0</v>
      </c>
      <c r="H93" s="31">
        <v>0.27</v>
      </c>
      <c r="I93" s="31">
        <v>0</v>
      </c>
      <c r="J93" s="31">
        <v>1.1000000000000001</v>
      </c>
    </row>
    <row r="94" spans="1:10" x14ac:dyDescent="0.2">
      <c r="A94" s="6" t="s">
        <v>438</v>
      </c>
      <c r="B94" s="31">
        <v>0.02</v>
      </c>
      <c r="C94" s="31">
        <v>0.02</v>
      </c>
      <c r="D94" s="31">
        <v>0.03</v>
      </c>
      <c r="E94" s="31">
        <v>0.03</v>
      </c>
      <c r="F94" s="31">
        <v>0.38</v>
      </c>
      <c r="G94" s="31">
        <v>0.01</v>
      </c>
      <c r="H94" s="31">
        <v>0.38</v>
      </c>
      <c r="I94" s="31">
        <v>0.01</v>
      </c>
      <c r="J94" s="31">
        <v>1.68</v>
      </c>
    </row>
    <row r="95" spans="1:10" x14ac:dyDescent="0.2">
      <c r="A95" s="6" t="s">
        <v>466</v>
      </c>
      <c r="B95" s="31">
        <v>0.01</v>
      </c>
      <c r="C95" s="31">
        <v>0.01</v>
      </c>
      <c r="D95" s="31">
        <v>0.01</v>
      </c>
      <c r="E95" s="31">
        <v>0.01</v>
      </c>
      <c r="F95" s="31">
        <v>0.25</v>
      </c>
      <c r="G95" s="31">
        <v>0</v>
      </c>
      <c r="H95" s="31">
        <v>0.25</v>
      </c>
      <c r="I95" s="31">
        <v>0</v>
      </c>
      <c r="J95" s="31">
        <v>1.1000000000000001</v>
      </c>
    </row>
    <row r="96" spans="1:10" x14ac:dyDescent="0.2">
      <c r="A96" s="6" t="s">
        <v>470</v>
      </c>
      <c r="B96" s="31">
        <v>0.01</v>
      </c>
      <c r="C96" s="31">
        <v>0.01</v>
      </c>
      <c r="D96" s="31">
        <v>0.02</v>
      </c>
      <c r="E96" s="31">
        <v>0.02</v>
      </c>
      <c r="F96" s="31">
        <v>0.28000000000000003</v>
      </c>
      <c r="G96" s="31">
        <v>0</v>
      </c>
      <c r="H96" s="31">
        <v>0.28000000000000003</v>
      </c>
      <c r="I96" s="31">
        <v>0</v>
      </c>
      <c r="J96" s="31">
        <v>1.1000000000000001</v>
      </c>
    </row>
    <row r="97" spans="1:10" x14ac:dyDescent="0.2">
      <c r="A97" s="6" t="s">
        <v>471</v>
      </c>
      <c r="B97" s="31">
        <v>0.13</v>
      </c>
      <c r="C97" s="31">
        <v>0.13</v>
      </c>
      <c r="D97" s="31">
        <v>0.15</v>
      </c>
      <c r="E97" s="31">
        <v>0.15</v>
      </c>
      <c r="F97" s="31">
        <v>0.66</v>
      </c>
      <c r="G97" s="31">
        <v>0.02</v>
      </c>
      <c r="H97" s="31">
        <v>0.66</v>
      </c>
      <c r="I97" s="31">
        <v>0.02</v>
      </c>
      <c r="J97" s="31">
        <v>4.12</v>
      </c>
    </row>
    <row r="98" spans="1:10" x14ac:dyDescent="0.2">
      <c r="A98" s="6" t="s">
        <v>475</v>
      </c>
      <c r="B98" s="31">
        <v>0.02</v>
      </c>
      <c r="C98" s="31">
        <v>0.01</v>
      </c>
      <c r="D98" s="31">
        <v>0.02</v>
      </c>
      <c r="E98" s="31">
        <v>0.02</v>
      </c>
      <c r="F98" s="31">
        <v>0.32</v>
      </c>
      <c r="G98" s="31">
        <v>0.01</v>
      </c>
      <c r="H98" s="31">
        <v>0.32</v>
      </c>
      <c r="I98" s="31">
        <v>0.01</v>
      </c>
      <c r="J98" s="31">
        <v>1.1000000000000001</v>
      </c>
    </row>
    <row r="99" spans="1:10" x14ac:dyDescent="0.2">
      <c r="A99" s="6" t="s">
        <v>473</v>
      </c>
      <c r="B99" s="31">
        <v>0.01</v>
      </c>
      <c r="C99" s="31">
        <v>0.01</v>
      </c>
      <c r="D99" s="31">
        <v>0.02</v>
      </c>
      <c r="E99" s="31">
        <v>0.02</v>
      </c>
      <c r="F99" s="31">
        <v>0.28999999999999998</v>
      </c>
      <c r="G99" s="31">
        <v>0</v>
      </c>
      <c r="H99" s="31">
        <v>0.28999999999999998</v>
      </c>
      <c r="I99" s="31">
        <v>0</v>
      </c>
      <c r="J99" s="31">
        <v>1.4</v>
      </c>
    </row>
    <row r="100" spans="1:10" x14ac:dyDescent="0.2">
      <c r="A100" s="6" t="s">
        <v>457</v>
      </c>
      <c r="B100" s="31">
        <v>0.03</v>
      </c>
      <c r="C100" s="31">
        <v>0.02</v>
      </c>
      <c r="D100" s="31">
        <v>0.03</v>
      </c>
      <c r="E100" s="31">
        <v>0.03</v>
      </c>
      <c r="F100" s="31">
        <v>0.39</v>
      </c>
      <c r="G100" s="31">
        <v>0.01</v>
      </c>
      <c r="H100" s="31">
        <v>0.39</v>
      </c>
      <c r="I100" s="31">
        <v>0.01</v>
      </c>
      <c r="J100" s="31">
        <v>1.44</v>
      </c>
    </row>
    <row r="101" spans="1:10" x14ac:dyDescent="0.2">
      <c r="A101" s="6" t="s">
        <v>752</v>
      </c>
      <c r="B101" s="31">
        <v>0.13</v>
      </c>
      <c r="C101" s="31">
        <v>0.13</v>
      </c>
      <c r="D101" s="31">
        <v>0.15</v>
      </c>
      <c r="E101" s="31">
        <v>0.15</v>
      </c>
      <c r="F101" s="31">
        <v>0.66</v>
      </c>
      <c r="G101" s="31">
        <v>0.02</v>
      </c>
      <c r="H101" s="31">
        <v>0.66</v>
      </c>
      <c r="I101" s="31">
        <v>0.02</v>
      </c>
      <c r="J101" s="31">
        <v>4.2300000000000004</v>
      </c>
    </row>
    <row r="102" spans="1:10" x14ac:dyDescent="0.2">
      <c r="A102" s="6" t="s">
        <v>454</v>
      </c>
      <c r="B102" s="31">
        <v>0.03</v>
      </c>
      <c r="C102" s="31">
        <v>0.03</v>
      </c>
      <c r="D102" s="31">
        <v>0.04</v>
      </c>
      <c r="E102" s="31">
        <v>0.03</v>
      </c>
      <c r="F102" s="31">
        <v>0.42</v>
      </c>
      <c r="G102" s="31">
        <v>0.01</v>
      </c>
      <c r="H102" s="31">
        <v>0.42</v>
      </c>
      <c r="I102" s="31">
        <v>0.01</v>
      </c>
      <c r="J102" s="31">
        <v>1.96</v>
      </c>
    </row>
    <row r="103" spans="1:10" x14ac:dyDescent="0.2">
      <c r="A103" s="6" t="s">
        <v>753</v>
      </c>
      <c r="B103" s="31">
        <v>0.13</v>
      </c>
      <c r="C103" s="31">
        <v>0.13</v>
      </c>
      <c r="D103" s="31">
        <v>0.15</v>
      </c>
      <c r="E103" s="31">
        <v>0.15</v>
      </c>
      <c r="F103" s="31">
        <v>0.66</v>
      </c>
      <c r="G103" s="31">
        <v>0.02</v>
      </c>
      <c r="H103" s="31">
        <v>0.66</v>
      </c>
      <c r="I103" s="31">
        <v>0.02</v>
      </c>
      <c r="J103" s="31">
        <v>4.0599999999999996</v>
      </c>
    </row>
    <row r="104" spans="1:10" x14ac:dyDescent="0.2">
      <c r="A104" s="6" t="s">
        <v>429</v>
      </c>
      <c r="B104" s="31">
        <v>0.13</v>
      </c>
      <c r="C104" s="31">
        <v>0.13</v>
      </c>
      <c r="D104" s="31">
        <v>0.15</v>
      </c>
      <c r="E104" s="31">
        <v>0.15</v>
      </c>
      <c r="F104" s="31">
        <v>0.66</v>
      </c>
      <c r="G104" s="31">
        <v>0.02</v>
      </c>
      <c r="H104" s="31">
        <v>0.66</v>
      </c>
      <c r="I104" s="31">
        <v>0.02</v>
      </c>
      <c r="J104" s="31">
        <v>4.21</v>
      </c>
    </row>
    <row r="105" spans="1:10" x14ac:dyDescent="0.2">
      <c r="A105" s="6" t="s">
        <v>778</v>
      </c>
      <c r="B105" s="31">
        <v>0.13</v>
      </c>
      <c r="C105" s="31">
        <v>0.13</v>
      </c>
      <c r="D105" s="31">
        <v>0.15</v>
      </c>
      <c r="E105" s="31">
        <v>0.15</v>
      </c>
      <c r="F105" s="31">
        <v>0.66</v>
      </c>
      <c r="G105" s="31">
        <v>0.02</v>
      </c>
      <c r="H105" s="31">
        <v>0.66</v>
      </c>
      <c r="I105" s="31">
        <v>0.02</v>
      </c>
      <c r="J105" s="31">
        <v>4.3899999999999997</v>
      </c>
    </row>
    <row r="106" spans="1:10" x14ac:dyDescent="0.2">
      <c r="A106" s="6" t="s">
        <v>455</v>
      </c>
      <c r="B106" s="31">
        <v>0.14000000000000001</v>
      </c>
      <c r="C106" s="31">
        <v>0.14000000000000001</v>
      </c>
      <c r="D106" s="31">
        <v>0.16</v>
      </c>
      <c r="E106" s="31">
        <v>0.16</v>
      </c>
      <c r="F106" s="31">
        <v>0.67</v>
      </c>
      <c r="G106" s="31">
        <v>0.02</v>
      </c>
      <c r="H106" s="31">
        <v>0.67</v>
      </c>
      <c r="I106" s="31">
        <v>0.02</v>
      </c>
      <c r="J106" s="31">
        <v>4.08</v>
      </c>
    </row>
    <row r="107" spans="1:10" x14ac:dyDescent="0.2">
      <c r="A107" s="6" t="s">
        <v>468</v>
      </c>
      <c r="B107" s="31">
        <v>0.14000000000000001</v>
      </c>
      <c r="C107" s="31">
        <v>0.14000000000000001</v>
      </c>
      <c r="D107" s="31">
        <v>0.16</v>
      </c>
      <c r="E107" s="31">
        <v>0.16</v>
      </c>
      <c r="F107" s="31">
        <v>0.67</v>
      </c>
      <c r="G107" s="31">
        <v>0.02</v>
      </c>
      <c r="H107" s="31">
        <v>0.67</v>
      </c>
      <c r="I107" s="31">
        <v>0.02</v>
      </c>
      <c r="J107" s="31">
        <v>3.81</v>
      </c>
    </row>
    <row r="108" spans="1:10" x14ac:dyDescent="0.2">
      <c r="A108" s="6" t="s">
        <v>435</v>
      </c>
      <c r="B108" s="31">
        <v>0.02</v>
      </c>
      <c r="C108" s="31">
        <v>0.02</v>
      </c>
      <c r="D108" s="31">
        <v>0.02</v>
      </c>
      <c r="E108" s="31">
        <v>0.02</v>
      </c>
      <c r="F108" s="31">
        <v>0.33</v>
      </c>
      <c r="G108" s="31">
        <v>0.01</v>
      </c>
      <c r="H108" s="31">
        <v>0.33</v>
      </c>
      <c r="I108" s="31">
        <v>0.01</v>
      </c>
      <c r="J108" s="31">
        <v>1.67</v>
      </c>
    </row>
    <row r="109" spans="1:10" x14ac:dyDescent="0.2">
      <c r="A109" s="6" t="s">
        <v>464</v>
      </c>
      <c r="B109" s="31">
        <v>0.02</v>
      </c>
      <c r="C109" s="31">
        <v>0.02</v>
      </c>
      <c r="D109" s="31">
        <v>0.02</v>
      </c>
      <c r="E109" s="31">
        <v>0.02</v>
      </c>
      <c r="F109" s="31">
        <v>0.34</v>
      </c>
      <c r="G109" s="31">
        <v>0.01</v>
      </c>
      <c r="H109" s="31">
        <v>0.34</v>
      </c>
      <c r="I109" s="31">
        <v>0.01</v>
      </c>
      <c r="J109" s="31">
        <v>1.1000000000000001</v>
      </c>
    </row>
    <row r="110" spans="1:10" x14ac:dyDescent="0.2">
      <c r="A110" s="6" t="s">
        <v>461</v>
      </c>
      <c r="B110" s="31">
        <v>0.02</v>
      </c>
      <c r="C110" s="31">
        <v>0.01</v>
      </c>
      <c r="D110" s="31">
        <v>0.02</v>
      </c>
      <c r="E110" s="31">
        <v>0.02</v>
      </c>
      <c r="F110" s="31">
        <v>0.32</v>
      </c>
      <c r="G110" s="31">
        <v>0.01</v>
      </c>
      <c r="H110" s="31">
        <v>0.32</v>
      </c>
      <c r="I110" s="31">
        <v>0.01</v>
      </c>
      <c r="J110" s="31">
        <v>1.1000000000000001</v>
      </c>
    </row>
    <row r="111" spans="1:10" x14ac:dyDescent="0.2">
      <c r="A111" s="6" t="s">
        <v>449</v>
      </c>
      <c r="B111" s="31">
        <v>0.02</v>
      </c>
      <c r="C111" s="31">
        <v>0.02</v>
      </c>
      <c r="D111" s="31">
        <v>0.02</v>
      </c>
      <c r="E111" s="31">
        <v>0.02</v>
      </c>
      <c r="F111" s="31">
        <v>0.34</v>
      </c>
      <c r="G111" s="31">
        <v>0.01</v>
      </c>
      <c r="H111" s="31">
        <v>0.34</v>
      </c>
      <c r="I111" s="31">
        <v>0.01</v>
      </c>
      <c r="J111" s="31">
        <v>1.43</v>
      </c>
    </row>
    <row r="112" spans="1:10" x14ac:dyDescent="0.2">
      <c r="A112" s="6" t="s">
        <v>459</v>
      </c>
      <c r="B112" s="31">
        <v>0.15</v>
      </c>
      <c r="C112" s="31">
        <v>0.15</v>
      </c>
      <c r="D112" s="31">
        <v>0.17</v>
      </c>
      <c r="E112" s="31">
        <v>0.17</v>
      </c>
      <c r="F112" s="31">
        <v>0.67</v>
      </c>
      <c r="G112" s="31">
        <v>0.02</v>
      </c>
      <c r="H112" s="31">
        <v>0.67</v>
      </c>
      <c r="I112" s="31">
        <v>0.02</v>
      </c>
      <c r="J112" s="31">
        <v>3.84</v>
      </c>
    </row>
    <row r="113" spans="1:10" x14ac:dyDescent="0.2">
      <c r="A113" s="6" t="s">
        <v>462</v>
      </c>
      <c r="B113" s="31">
        <v>0.15</v>
      </c>
      <c r="C113" s="31">
        <v>0.15</v>
      </c>
      <c r="D113" s="31">
        <v>0.17</v>
      </c>
      <c r="E113" s="31">
        <v>0.17</v>
      </c>
      <c r="F113" s="31">
        <v>0.67</v>
      </c>
      <c r="G113" s="31">
        <v>0.02</v>
      </c>
      <c r="H113" s="31">
        <v>0.67</v>
      </c>
      <c r="I113" s="31">
        <v>0.02</v>
      </c>
      <c r="J113" s="31">
        <v>3.62</v>
      </c>
    </row>
    <row r="114" spans="1:10" x14ac:dyDescent="0.2">
      <c r="A114" s="6" t="s">
        <v>578</v>
      </c>
      <c r="B114" s="31">
        <v>0.02</v>
      </c>
      <c r="C114" s="31">
        <v>0.01</v>
      </c>
      <c r="D114" s="31">
        <v>0.02</v>
      </c>
      <c r="E114" s="31">
        <v>0.02</v>
      </c>
      <c r="F114" s="31">
        <v>0.31</v>
      </c>
      <c r="G114" s="31">
        <v>0</v>
      </c>
      <c r="H114" s="31">
        <v>0.31</v>
      </c>
      <c r="I114" s="31">
        <v>0</v>
      </c>
      <c r="J114" s="31">
        <v>1.4</v>
      </c>
    </row>
    <row r="115" spans="1:10" x14ac:dyDescent="0.2">
      <c r="A115" s="6" t="s">
        <v>579</v>
      </c>
      <c r="B115" s="31">
        <v>0.02</v>
      </c>
      <c r="C115" s="31">
        <v>0.02</v>
      </c>
      <c r="D115" s="31">
        <v>0.02</v>
      </c>
      <c r="E115" s="31">
        <v>0.02</v>
      </c>
      <c r="F115" s="31">
        <v>0.33</v>
      </c>
      <c r="G115" s="31">
        <v>0.01</v>
      </c>
      <c r="H115" s="31">
        <v>0.33</v>
      </c>
      <c r="I115" s="31">
        <v>0.01</v>
      </c>
      <c r="J115" s="31">
        <v>1.64</v>
      </c>
    </row>
    <row r="116" spans="1:10" x14ac:dyDescent="0.2">
      <c r="A116" s="6" t="s">
        <v>582</v>
      </c>
      <c r="B116" s="31">
        <v>0.02</v>
      </c>
      <c r="C116" s="31">
        <v>0.02</v>
      </c>
      <c r="D116" s="31">
        <v>0.03</v>
      </c>
      <c r="E116" s="31">
        <v>0.03</v>
      </c>
      <c r="F116" s="31">
        <v>0.38</v>
      </c>
      <c r="G116" s="31">
        <v>0.01</v>
      </c>
      <c r="H116" s="31">
        <v>0.38</v>
      </c>
      <c r="I116" s="31">
        <v>0.01</v>
      </c>
      <c r="J116" s="31">
        <v>1.8</v>
      </c>
    </row>
    <row r="117" spans="1:10" x14ac:dyDescent="0.2">
      <c r="A117" s="6" t="s">
        <v>584</v>
      </c>
      <c r="B117" s="31">
        <v>0.03</v>
      </c>
      <c r="C117" s="31">
        <v>0.03</v>
      </c>
      <c r="D117" s="31">
        <v>0.04</v>
      </c>
      <c r="E117" s="31">
        <v>0.04</v>
      </c>
      <c r="F117" s="31">
        <v>0.42</v>
      </c>
      <c r="G117" s="31">
        <v>0.01</v>
      </c>
      <c r="H117" s="31">
        <v>0.42</v>
      </c>
      <c r="I117" s="31">
        <v>0.01</v>
      </c>
      <c r="J117" s="31">
        <v>1.7</v>
      </c>
    </row>
    <row r="118" spans="1:10" x14ac:dyDescent="0.2">
      <c r="A118" s="6" t="s">
        <v>568</v>
      </c>
      <c r="B118" s="31">
        <v>0.02</v>
      </c>
      <c r="C118" s="31">
        <v>0.02</v>
      </c>
      <c r="D118" s="31">
        <v>0.02</v>
      </c>
      <c r="E118" s="31">
        <v>0.02</v>
      </c>
      <c r="F118" s="31">
        <v>0.33</v>
      </c>
      <c r="G118" s="31">
        <v>0.01</v>
      </c>
      <c r="H118" s="31">
        <v>0.33</v>
      </c>
      <c r="I118" s="31">
        <v>0.01</v>
      </c>
      <c r="J118" s="31">
        <v>1.4</v>
      </c>
    </row>
    <row r="119" spans="1:10" x14ac:dyDescent="0.2">
      <c r="A119" s="6" t="s">
        <v>565</v>
      </c>
      <c r="B119" s="31">
        <v>0.02</v>
      </c>
      <c r="C119" s="31">
        <v>0.02</v>
      </c>
      <c r="D119" s="31">
        <v>0.03</v>
      </c>
      <c r="E119" s="31">
        <v>0.03</v>
      </c>
      <c r="F119" s="31">
        <v>0.37</v>
      </c>
      <c r="G119" s="31">
        <v>0.01</v>
      </c>
      <c r="H119" s="31">
        <v>0.37</v>
      </c>
      <c r="I119" s="31">
        <v>0.01</v>
      </c>
      <c r="J119" s="31">
        <v>1.64</v>
      </c>
    </row>
    <row r="120" spans="1:10" x14ac:dyDescent="0.2">
      <c r="A120" s="6" t="s">
        <v>566</v>
      </c>
      <c r="B120" s="31">
        <v>0.02</v>
      </c>
      <c r="C120" s="31">
        <v>0.02</v>
      </c>
      <c r="D120" s="31">
        <v>0.03</v>
      </c>
      <c r="E120" s="31">
        <v>0.03</v>
      </c>
      <c r="F120" s="31">
        <v>0.37</v>
      </c>
      <c r="G120" s="31">
        <v>0.01</v>
      </c>
      <c r="H120" s="31">
        <v>0.37</v>
      </c>
      <c r="I120" s="31">
        <v>0.01</v>
      </c>
      <c r="J120" s="31">
        <v>1.65</v>
      </c>
    </row>
    <row r="121" spans="1:10" x14ac:dyDescent="0.2">
      <c r="A121" s="6" t="s">
        <v>575</v>
      </c>
      <c r="B121" s="31">
        <v>0.01</v>
      </c>
      <c r="C121" s="31">
        <v>0.01</v>
      </c>
      <c r="D121" s="31">
        <v>0.01</v>
      </c>
      <c r="E121" s="31">
        <v>0.01</v>
      </c>
      <c r="F121" s="31">
        <v>0.26</v>
      </c>
      <c r="G121" s="31">
        <v>0</v>
      </c>
      <c r="H121" s="31">
        <v>0.26</v>
      </c>
      <c r="I121" s="31">
        <v>0</v>
      </c>
      <c r="J121" s="31">
        <v>1.1000000000000001</v>
      </c>
    </row>
    <row r="122" spans="1:10" x14ac:dyDescent="0.2">
      <c r="A122" s="6" t="s">
        <v>576</v>
      </c>
      <c r="B122" s="31">
        <v>0.16</v>
      </c>
      <c r="C122" s="31">
        <v>0.15</v>
      </c>
      <c r="D122" s="31">
        <v>0.18</v>
      </c>
      <c r="E122" s="31">
        <v>0.18</v>
      </c>
      <c r="F122" s="31">
        <v>0.68</v>
      </c>
      <c r="G122" s="31">
        <v>0.02</v>
      </c>
      <c r="H122" s="31">
        <v>0.68</v>
      </c>
      <c r="I122" s="31">
        <v>0.02</v>
      </c>
      <c r="J122" s="31">
        <v>3.56</v>
      </c>
    </row>
    <row r="123" spans="1:10" x14ac:dyDescent="0.2">
      <c r="A123" s="6" t="s">
        <v>572</v>
      </c>
      <c r="B123" s="31">
        <v>0.02</v>
      </c>
      <c r="C123" s="31">
        <v>0.01</v>
      </c>
      <c r="D123" s="31">
        <v>0.02</v>
      </c>
      <c r="E123" s="31">
        <v>0.02</v>
      </c>
      <c r="F123" s="31">
        <v>0.31</v>
      </c>
      <c r="G123" s="31">
        <v>0</v>
      </c>
      <c r="H123" s="31">
        <v>0.31</v>
      </c>
      <c r="I123" s="31">
        <v>0</v>
      </c>
      <c r="J123" s="31">
        <v>1.1000000000000001</v>
      </c>
    </row>
    <row r="124" spans="1:10" x14ac:dyDescent="0.2">
      <c r="A124" s="6" t="s">
        <v>573</v>
      </c>
      <c r="B124" s="31">
        <v>0.16</v>
      </c>
      <c r="C124" s="31">
        <v>0.16</v>
      </c>
      <c r="D124" s="31">
        <v>0.18</v>
      </c>
      <c r="E124" s="31">
        <v>0.18</v>
      </c>
      <c r="F124" s="31">
        <v>0.68</v>
      </c>
      <c r="G124" s="31">
        <v>0.02</v>
      </c>
      <c r="H124" s="31">
        <v>0.68</v>
      </c>
      <c r="I124" s="31">
        <v>0.02</v>
      </c>
      <c r="J124" s="31">
        <v>3.46</v>
      </c>
    </row>
    <row r="125" spans="1:10" x14ac:dyDescent="0.2">
      <c r="A125" s="6" t="s">
        <v>570</v>
      </c>
      <c r="B125" s="31">
        <v>0.16</v>
      </c>
      <c r="C125" s="31">
        <v>0.16</v>
      </c>
      <c r="D125" s="31">
        <v>0.18</v>
      </c>
      <c r="E125" s="31">
        <v>0.18</v>
      </c>
      <c r="F125" s="31">
        <v>0.7</v>
      </c>
      <c r="G125" s="31">
        <v>0.03</v>
      </c>
      <c r="H125" s="31">
        <v>0.7</v>
      </c>
      <c r="I125" s="31">
        <v>0.03</v>
      </c>
      <c r="J125" s="31">
        <v>3.44</v>
      </c>
    </row>
    <row r="126" spans="1:10" x14ac:dyDescent="0.2">
      <c r="A126" s="6" t="s">
        <v>737</v>
      </c>
      <c r="B126" s="31">
        <v>0.13</v>
      </c>
      <c r="C126" s="31">
        <v>0.13</v>
      </c>
      <c r="D126" s="31">
        <v>0.17</v>
      </c>
      <c r="E126" s="31">
        <v>0.17</v>
      </c>
      <c r="F126" s="31">
        <v>0.95</v>
      </c>
      <c r="G126" s="31">
        <v>0.05</v>
      </c>
      <c r="H126" s="31">
        <v>0.95</v>
      </c>
      <c r="I126" s="31">
        <v>0.05</v>
      </c>
      <c r="J126" s="31">
        <v>3.66</v>
      </c>
    </row>
    <row r="127" spans="1:10" x14ac:dyDescent="0.2">
      <c r="A127" s="6" t="s">
        <v>312</v>
      </c>
      <c r="B127" s="31">
        <v>0.01</v>
      </c>
      <c r="C127" s="31">
        <v>0.01</v>
      </c>
      <c r="D127" s="31">
        <v>0.02</v>
      </c>
      <c r="E127" s="31">
        <v>0.02</v>
      </c>
      <c r="F127" s="31">
        <v>0.3</v>
      </c>
      <c r="G127" s="31">
        <v>0</v>
      </c>
      <c r="H127" s="31">
        <v>0.3</v>
      </c>
      <c r="I127" s="31">
        <v>0</v>
      </c>
      <c r="J127" s="31">
        <v>1.1000000000000001</v>
      </c>
    </row>
    <row r="128" spans="1:10" x14ac:dyDescent="0.2">
      <c r="A128" s="6" t="s">
        <v>309</v>
      </c>
      <c r="B128" s="31">
        <v>0.01</v>
      </c>
      <c r="C128" s="31">
        <v>0.01</v>
      </c>
      <c r="D128" s="31">
        <v>0.02</v>
      </c>
      <c r="E128" s="31">
        <v>0.02</v>
      </c>
      <c r="F128" s="31">
        <v>0.3</v>
      </c>
      <c r="G128" s="31">
        <v>0</v>
      </c>
      <c r="H128" s="31">
        <v>0.3</v>
      </c>
      <c r="I128" s="31">
        <v>0</v>
      </c>
      <c r="J128" s="31">
        <v>1.4</v>
      </c>
    </row>
    <row r="129" spans="1:10" x14ac:dyDescent="0.2">
      <c r="A129" s="6" t="s">
        <v>314</v>
      </c>
      <c r="B129" s="31">
        <v>0.02</v>
      </c>
      <c r="C129" s="31">
        <v>0.01</v>
      </c>
      <c r="D129" s="31">
        <v>0.02</v>
      </c>
      <c r="E129" s="31">
        <v>0.02</v>
      </c>
      <c r="F129" s="31">
        <v>0.31</v>
      </c>
      <c r="G129" s="31">
        <v>0</v>
      </c>
      <c r="H129" s="31">
        <v>0.31</v>
      </c>
      <c r="I129" s="31">
        <v>0</v>
      </c>
      <c r="J129" s="31">
        <v>1.33</v>
      </c>
    </row>
    <row r="130" spans="1:10" x14ac:dyDescent="0.2">
      <c r="A130" s="6" t="s">
        <v>318</v>
      </c>
      <c r="B130" s="31">
        <v>0.01</v>
      </c>
      <c r="C130" s="31">
        <v>0.01</v>
      </c>
      <c r="D130" s="31">
        <v>0.02</v>
      </c>
      <c r="E130" s="31">
        <v>0.02</v>
      </c>
      <c r="F130" s="31">
        <v>0.27</v>
      </c>
      <c r="G130" s="31">
        <v>0</v>
      </c>
      <c r="H130" s="31">
        <v>0.27</v>
      </c>
      <c r="I130" s="31">
        <v>0</v>
      </c>
      <c r="J130" s="31">
        <v>1.1000000000000001</v>
      </c>
    </row>
    <row r="131" spans="1:10" x14ac:dyDescent="0.2">
      <c r="A131" s="6" t="s">
        <v>316</v>
      </c>
      <c r="B131" s="31">
        <v>0.01</v>
      </c>
      <c r="C131" s="31">
        <v>0.01</v>
      </c>
      <c r="D131" s="31">
        <v>0.02</v>
      </c>
      <c r="E131" s="31">
        <v>0.02</v>
      </c>
      <c r="F131" s="31">
        <v>0.3</v>
      </c>
      <c r="G131" s="31">
        <v>0</v>
      </c>
      <c r="H131" s="31">
        <v>0.3</v>
      </c>
      <c r="I131" s="31">
        <v>0</v>
      </c>
      <c r="J131" s="31">
        <v>1.1499999999999999</v>
      </c>
    </row>
    <row r="132" spans="1:10" x14ac:dyDescent="0.2">
      <c r="A132" s="6" t="s">
        <v>300</v>
      </c>
      <c r="B132" s="31">
        <v>0.02</v>
      </c>
      <c r="C132" s="31">
        <v>0.02</v>
      </c>
      <c r="D132" s="31">
        <v>0.03</v>
      </c>
      <c r="E132" s="31">
        <v>0.03</v>
      </c>
      <c r="F132" s="31">
        <v>0.39</v>
      </c>
      <c r="G132" s="31">
        <v>0.01</v>
      </c>
      <c r="H132" s="31">
        <v>0.39</v>
      </c>
      <c r="I132" s="31">
        <v>0.01</v>
      </c>
      <c r="J132" s="31">
        <v>1.65</v>
      </c>
    </row>
    <row r="133" spans="1:10" x14ac:dyDescent="0.2">
      <c r="A133" s="6" t="s">
        <v>297</v>
      </c>
      <c r="B133" s="31">
        <v>0.02</v>
      </c>
      <c r="C133" s="31">
        <v>0.02</v>
      </c>
      <c r="D133" s="31">
        <v>0.03</v>
      </c>
      <c r="E133" s="31">
        <v>0.03</v>
      </c>
      <c r="F133" s="31">
        <v>0.36</v>
      </c>
      <c r="G133" s="31">
        <v>0.01</v>
      </c>
      <c r="H133" s="31">
        <v>0.36</v>
      </c>
      <c r="I133" s="31">
        <v>0.01</v>
      </c>
      <c r="J133" s="31">
        <v>1.59</v>
      </c>
    </row>
    <row r="134" spans="1:10" x14ac:dyDescent="0.2">
      <c r="A134" s="6" t="s">
        <v>298</v>
      </c>
      <c r="B134" s="31">
        <v>0.02</v>
      </c>
      <c r="C134" s="31">
        <v>0.02</v>
      </c>
      <c r="D134" s="31">
        <v>0.03</v>
      </c>
      <c r="E134" s="31">
        <v>0.03</v>
      </c>
      <c r="F134" s="31">
        <v>0.38</v>
      </c>
      <c r="G134" s="31">
        <v>0.01</v>
      </c>
      <c r="H134" s="31">
        <v>0.38</v>
      </c>
      <c r="I134" s="31">
        <v>0.01</v>
      </c>
      <c r="J134" s="31">
        <v>1.48</v>
      </c>
    </row>
    <row r="135" spans="1:10" x14ac:dyDescent="0.2">
      <c r="A135" s="6" t="s">
        <v>301</v>
      </c>
      <c r="B135" s="31">
        <v>0.04</v>
      </c>
      <c r="C135" s="31">
        <v>0.03</v>
      </c>
      <c r="D135" s="31">
        <v>0.05</v>
      </c>
      <c r="E135" s="31">
        <v>0.05</v>
      </c>
      <c r="F135" s="31">
        <v>0.48</v>
      </c>
      <c r="G135" s="31">
        <v>0.01</v>
      </c>
      <c r="H135" s="31">
        <v>0.48</v>
      </c>
      <c r="I135" s="31">
        <v>0.01</v>
      </c>
      <c r="J135" s="31">
        <v>2.09</v>
      </c>
    </row>
    <row r="136" spans="1:10" x14ac:dyDescent="0.2">
      <c r="A136" s="6" t="s">
        <v>304</v>
      </c>
      <c r="B136" s="31">
        <v>0.01</v>
      </c>
      <c r="C136" s="31">
        <v>0.01</v>
      </c>
      <c r="D136" s="31">
        <v>0.02</v>
      </c>
      <c r="E136" s="31">
        <v>0.02</v>
      </c>
      <c r="F136" s="31">
        <v>0.3</v>
      </c>
      <c r="G136" s="31">
        <v>0</v>
      </c>
      <c r="H136" s="31">
        <v>0.3</v>
      </c>
      <c r="I136" s="31">
        <v>0</v>
      </c>
      <c r="J136" s="31">
        <v>1.1000000000000001</v>
      </c>
    </row>
    <row r="137" spans="1:10" x14ac:dyDescent="0.2">
      <c r="A137" s="6" t="s">
        <v>320</v>
      </c>
      <c r="B137" s="31">
        <v>0.01</v>
      </c>
      <c r="C137" s="31">
        <v>0.01</v>
      </c>
      <c r="D137" s="31">
        <v>0.02</v>
      </c>
      <c r="E137" s="31">
        <v>0.02</v>
      </c>
      <c r="F137" s="31">
        <v>0.3</v>
      </c>
      <c r="G137" s="31">
        <v>0</v>
      </c>
      <c r="H137" s="31">
        <v>0.3</v>
      </c>
      <c r="I137" s="31">
        <v>0</v>
      </c>
      <c r="J137" s="31">
        <v>1.4</v>
      </c>
    </row>
    <row r="138" spans="1:10" x14ac:dyDescent="0.2">
      <c r="A138" s="6" t="s">
        <v>336</v>
      </c>
      <c r="B138" s="31">
        <v>0.01</v>
      </c>
      <c r="C138" s="31">
        <v>0.01</v>
      </c>
      <c r="D138" s="31">
        <v>0.02</v>
      </c>
      <c r="E138" s="31">
        <v>0.02</v>
      </c>
      <c r="F138" s="31">
        <v>0.3</v>
      </c>
      <c r="G138" s="31">
        <v>0</v>
      </c>
      <c r="H138" s="31">
        <v>0.3</v>
      </c>
      <c r="I138" s="31">
        <v>0</v>
      </c>
      <c r="J138" s="31">
        <v>1.1000000000000001</v>
      </c>
    </row>
    <row r="139" spans="1:10" x14ac:dyDescent="0.2">
      <c r="A139" s="6" t="s">
        <v>334</v>
      </c>
      <c r="B139" s="31">
        <v>0.01</v>
      </c>
      <c r="C139" s="31">
        <v>0.01</v>
      </c>
      <c r="D139" s="31">
        <v>0.02</v>
      </c>
      <c r="E139" s="31">
        <v>0.02</v>
      </c>
      <c r="F139" s="31">
        <v>0.3</v>
      </c>
      <c r="G139" s="31">
        <v>0</v>
      </c>
      <c r="H139" s="31">
        <v>0.3</v>
      </c>
      <c r="I139" s="31">
        <v>0</v>
      </c>
      <c r="J139" s="31">
        <v>1.1000000000000001</v>
      </c>
    </row>
    <row r="140" spans="1:10" x14ac:dyDescent="0.2">
      <c r="A140" s="6" t="s">
        <v>305</v>
      </c>
      <c r="B140" s="31">
        <v>0.03</v>
      </c>
      <c r="C140" s="31">
        <v>0.03</v>
      </c>
      <c r="D140" s="31">
        <v>0.04</v>
      </c>
      <c r="E140" s="31">
        <v>0.04</v>
      </c>
      <c r="F140" s="31">
        <v>0.43</v>
      </c>
      <c r="G140" s="31">
        <v>0.01</v>
      </c>
      <c r="H140" s="31">
        <v>0.43</v>
      </c>
      <c r="I140" s="31">
        <v>0.01</v>
      </c>
      <c r="J140" s="31">
        <v>1.43</v>
      </c>
    </row>
    <row r="141" spans="1:10" x14ac:dyDescent="0.2">
      <c r="A141" s="6" t="s">
        <v>340</v>
      </c>
      <c r="B141" s="31">
        <v>0.01</v>
      </c>
      <c r="C141" s="31">
        <v>0.01</v>
      </c>
      <c r="D141" s="31">
        <v>0.02</v>
      </c>
      <c r="E141" s="31">
        <v>0.02</v>
      </c>
      <c r="F141" s="31">
        <v>0.3</v>
      </c>
      <c r="G141" s="31">
        <v>0</v>
      </c>
      <c r="H141" s="31">
        <v>0.3</v>
      </c>
      <c r="I141" s="31">
        <v>0</v>
      </c>
      <c r="J141" s="31">
        <v>1.1000000000000001</v>
      </c>
    </row>
    <row r="142" spans="1:10" x14ac:dyDescent="0.2">
      <c r="A142" s="6" t="s">
        <v>307</v>
      </c>
      <c r="B142" s="31">
        <v>0.04</v>
      </c>
      <c r="C142" s="31">
        <v>0.04</v>
      </c>
      <c r="D142" s="31">
        <v>0.05</v>
      </c>
      <c r="E142" s="31">
        <v>0.05</v>
      </c>
      <c r="F142" s="31">
        <v>0.52</v>
      </c>
      <c r="G142" s="31">
        <v>0.01</v>
      </c>
      <c r="H142" s="31">
        <v>0.52</v>
      </c>
      <c r="I142" s="31">
        <v>0.01</v>
      </c>
      <c r="J142" s="31">
        <v>2.2400000000000002</v>
      </c>
    </row>
    <row r="143" spans="1:10" x14ac:dyDescent="0.2">
      <c r="A143" s="6" t="s">
        <v>325</v>
      </c>
      <c r="B143" s="31">
        <v>0.05</v>
      </c>
      <c r="C143" s="31">
        <v>0.05</v>
      </c>
      <c r="D143" s="31">
        <v>7.0000000000000007E-2</v>
      </c>
      <c r="E143" s="31">
        <v>7.0000000000000007E-2</v>
      </c>
      <c r="F143" s="31">
        <v>0.56999999999999995</v>
      </c>
      <c r="G143" s="31">
        <v>0.02</v>
      </c>
      <c r="H143" s="31">
        <v>0.56999999999999995</v>
      </c>
      <c r="I143" s="31">
        <v>0.02</v>
      </c>
      <c r="J143" s="31">
        <v>2.5099999999999998</v>
      </c>
    </row>
    <row r="144" spans="1:10" x14ac:dyDescent="0.2">
      <c r="A144" s="6" t="s">
        <v>322</v>
      </c>
      <c r="B144" s="31">
        <v>0.01</v>
      </c>
      <c r="C144" s="31">
        <v>0.01</v>
      </c>
      <c r="D144" s="31">
        <v>0.02</v>
      </c>
      <c r="E144" s="31">
        <v>0.02</v>
      </c>
      <c r="F144" s="31">
        <v>0.3</v>
      </c>
      <c r="G144" s="31">
        <v>0</v>
      </c>
      <c r="H144" s="31">
        <v>0.3</v>
      </c>
      <c r="I144" s="31">
        <v>0</v>
      </c>
      <c r="J144" s="31">
        <v>1.1000000000000001</v>
      </c>
    </row>
    <row r="145" spans="1:10" x14ac:dyDescent="0.2">
      <c r="A145" s="6" t="s">
        <v>323</v>
      </c>
      <c r="B145" s="31">
        <v>0.05</v>
      </c>
      <c r="C145" s="31">
        <v>0.05</v>
      </c>
      <c r="D145" s="31">
        <v>7.0000000000000007E-2</v>
      </c>
      <c r="E145" s="31">
        <v>7.0000000000000007E-2</v>
      </c>
      <c r="F145" s="31">
        <v>0.56999999999999995</v>
      </c>
      <c r="G145" s="31">
        <v>0.02</v>
      </c>
      <c r="H145" s="31">
        <v>0.56999999999999995</v>
      </c>
      <c r="I145" s="31">
        <v>0.02</v>
      </c>
      <c r="J145" s="31">
        <v>2.71</v>
      </c>
    </row>
    <row r="146" spans="1:10" x14ac:dyDescent="0.2">
      <c r="A146" s="6" t="s">
        <v>327</v>
      </c>
      <c r="B146" s="31">
        <v>0.01</v>
      </c>
      <c r="C146" s="31">
        <v>0.01</v>
      </c>
      <c r="D146" s="31">
        <v>0.02</v>
      </c>
      <c r="E146" s="31">
        <v>0.02</v>
      </c>
      <c r="F146" s="31">
        <v>0.3</v>
      </c>
      <c r="G146" s="31">
        <v>0</v>
      </c>
      <c r="H146" s="31">
        <v>0.3</v>
      </c>
      <c r="I146" s="31">
        <v>0</v>
      </c>
      <c r="J146" s="31">
        <v>1.1000000000000001</v>
      </c>
    </row>
    <row r="147" spans="1:10" x14ac:dyDescent="0.2">
      <c r="A147" s="6" t="s">
        <v>328</v>
      </c>
      <c r="B147" s="31">
        <v>0.06</v>
      </c>
      <c r="C147" s="31">
        <v>0.06</v>
      </c>
      <c r="D147" s="31">
        <v>7.0000000000000007E-2</v>
      </c>
      <c r="E147" s="31">
        <v>7.0000000000000007E-2</v>
      </c>
      <c r="F147" s="31">
        <v>0.56999999999999995</v>
      </c>
      <c r="G147" s="31">
        <v>0.02</v>
      </c>
      <c r="H147" s="31">
        <v>0.56999999999999995</v>
      </c>
      <c r="I147" s="31">
        <v>0.02</v>
      </c>
      <c r="J147" s="31">
        <v>3.22</v>
      </c>
    </row>
    <row r="148" spans="1:10" x14ac:dyDescent="0.2">
      <c r="A148" s="6" t="s">
        <v>331</v>
      </c>
      <c r="B148" s="31">
        <v>0.01</v>
      </c>
      <c r="C148" s="31">
        <v>0.01</v>
      </c>
      <c r="D148" s="31">
        <v>0.02</v>
      </c>
      <c r="E148" s="31">
        <v>0.02</v>
      </c>
      <c r="F148" s="31">
        <v>0.3</v>
      </c>
      <c r="G148" s="31">
        <v>0</v>
      </c>
      <c r="H148" s="31">
        <v>0.3</v>
      </c>
      <c r="I148" s="31">
        <v>0</v>
      </c>
      <c r="J148" s="31">
        <v>1.1000000000000001</v>
      </c>
    </row>
    <row r="149" spans="1:10" x14ac:dyDescent="0.2">
      <c r="A149" s="6" t="s">
        <v>332</v>
      </c>
      <c r="B149" s="31">
        <v>0.06</v>
      </c>
      <c r="C149" s="31">
        <v>0.06</v>
      </c>
      <c r="D149" s="31">
        <v>0.08</v>
      </c>
      <c r="E149" s="31">
        <v>0.08</v>
      </c>
      <c r="F149" s="31">
        <v>0.57999999999999996</v>
      </c>
      <c r="G149" s="31">
        <v>0.02</v>
      </c>
      <c r="H149" s="31">
        <v>0.57999999999999996</v>
      </c>
      <c r="I149" s="31">
        <v>0.02</v>
      </c>
      <c r="J149" s="31">
        <v>4.38</v>
      </c>
    </row>
    <row r="150" spans="1:10" x14ac:dyDescent="0.2">
      <c r="A150" s="6" t="s">
        <v>310</v>
      </c>
      <c r="B150" s="31">
        <v>0.02</v>
      </c>
      <c r="C150" s="31">
        <v>0.02</v>
      </c>
      <c r="D150" s="31">
        <v>0.03</v>
      </c>
      <c r="E150" s="31">
        <v>0.03</v>
      </c>
      <c r="F150" s="31">
        <v>0.36</v>
      </c>
      <c r="G150" s="31">
        <v>0.01</v>
      </c>
      <c r="H150" s="31">
        <v>0.36</v>
      </c>
      <c r="I150" s="31">
        <v>0.01</v>
      </c>
      <c r="J150" s="31">
        <v>1.5</v>
      </c>
    </row>
    <row r="151" spans="1:10" x14ac:dyDescent="0.2">
      <c r="A151" s="6" t="s">
        <v>264</v>
      </c>
      <c r="B151" s="31">
        <v>0.01</v>
      </c>
      <c r="C151" s="31">
        <v>0.01</v>
      </c>
      <c r="D151" s="31">
        <v>0.02</v>
      </c>
      <c r="E151" s="31">
        <v>0.02</v>
      </c>
      <c r="F151" s="31">
        <v>0.3</v>
      </c>
      <c r="G151" s="31">
        <v>0</v>
      </c>
      <c r="H151" s="31">
        <v>0.3</v>
      </c>
      <c r="I151" s="31">
        <v>0</v>
      </c>
      <c r="J151" s="31">
        <v>1.1000000000000001</v>
      </c>
    </row>
    <row r="152" spans="1:10" x14ac:dyDescent="0.2">
      <c r="A152" s="6" t="s">
        <v>261</v>
      </c>
      <c r="B152" s="31">
        <v>0.03</v>
      </c>
      <c r="C152" s="31">
        <v>0.03</v>
      </c>
      <c r="D152" s="31">
        <v>0.04</v>
      </c>
      <c r="E152" s="31">
        <v>0.04</v>
      </c>
      <c r="F152" s="31">
        <v>0.43</v>
      </c>
      <c r="G152" s="31">
        <v>0.01</v>
      </c>
      <c r="H152" s="31">
        <v>0.43</v>
      </c>
      <c r="I152" s="31">
        <v>0.01</v>
      </c>
      <c r="J152" s="31">
        <v>1.79</v>
      </c>
    </row>
    <row r="153" spans="1:10" x14ac:dyDescent="0.2">
      <c r="A153" s="6" t="s">
        <v>266</v>
      </c>
      <c r="B153" s="31">
        <v>0.01</v>
      </c>
      <c r="C153" s="31">
        <v>0.01</v>
      </c>
      <c r="D153" s="31">
        <v>0.02</v>
      </c>
      <c r="E153" s="31">
        <v>0.02</v>
      </c>
      <c r="F153" s="31">
        <v>0.3</v>
      </c>
      <c r="G153" s="31">
        <v>0</v>
      </c>
      <c r="H153" s="31">
        <v>0.3</v>
      </c>
      <c r="I153" s="31">
        <v>0</v>
      </c>
      <c r="J153" s="31">
        <v>1.1000000000000001</v>
      </c>
    </row>
    <row r="154" spans="1:10" x14ac:dyDescent="0.2">
      <c r="A154" s="6" t="s">
        <v>262</v>
      </c>
      <c r="B154" s="31">
        <v>0.06</v>
      </c>
      <c r="C154" s="31">
        <v>0.06</v>
      </c>
      <c r="D154" s="31">
        <v>0.08</v>
      </c>
      <c r="E154" s="31">
        <v>0.08</v>
      </c>
      <c r="F154" s="31">
        <v>0.56999999999999995</v>
      </c>
      <c r="G154" s="31">
        <v>0.02</v>
      </c>
      <c r="H154" s="31">
        <v>0.56999999999999995</v>
      </c>
      <c r="I154" s="31">
        <v>0.02</v>
      </c>
      <c r="J154" s="31">
        <v>3.82</v>
      </c>
    </row>
    <row r="155" spans="1:10" x14ac:dyDescent="0.2">
      <c r="A155" s="6" t="s">
        <v>271</v>
      </c>
      <c r="B155" s="31">
        <v>0.01</v>
      </c>
      <c r="C155" s="31">
        <v>0.01</v>
      </c>
      <c r="D155" s="31">
        <v>0.02</v>
      </c>
      <c r="E155" s="31">
        <v>0.02</v>
      </c>
      <c r="F155" s="31">
        <v>0.3</v>
      </c>
      <c r="G155" s="31">
        <v>0</v>
      </c>
      <c r="H155" s="31">
        <v>0.3</v>
      </c>
      <c r="I155" s="31">
        <v>0</v>
      </c>
      <c r="J155" s="31">
        <v>1.1000000000000001</v>
      </c>
    </row>
    <row r="156" spans="1:10" x14ac:dyDescent="0.2">
      <c r="A156" s="6" t="s">
        <v>267</v>
      </c>
      <c r="B156" s="31">
        <v>7.0000000000000007E-2</v>
      </c>
      <c r="C156" s="31">
        <v>7.0000000000000007E-2</v>
      </c>
      <c r="D156" s="31">
        <v>0.08</v>
      </c>
      <c r="E156" s="31">
        <v>0.08</v>
      </c>
      <c r="F156" s="31">
        <v>0.57999999999999996</v>
      </c>
      <c r="G156" s="31">
        <v>0.02</v>
      </c>
      <c r="H156" s="31">
        <v>0.57999999999999996</v>
      </c>
      <c r="I156" s="31">
        <v>0.02</v>
      </c>
      <c r="J156" s="31">
        <v>3.73</v>
      </c>
    </row>
    <row r="157" spans="1:10" x14ac:dyDescent="0.2">
      <c r="A157" s="6" t="s">
        <v>269</v>
      </c>
      <c r="B157" s="31">
        <v>0.01</v>
      </c>
      <c r="C157" s="31">
        <v>0.01</v>
      </c>
      <c r="D157" s="31">
        <v>0.02</v>
      </c>
      <c r="E157" s="31">
        <v>0.02</v>
      </c>
      <c r="F157" s="31">
        <v>0.3</v>
      </c>
      <c r="G157" s="31">
        <v>0</v>
      </c>
      <c r="H157" s="31">
        <v>0.3</v>
      </c>
      <c r="I157" s="31">
        <v>0</v>
      </c>
      <c r="J157" s="31">
        <v>1.1000000000000001</v>
      </c>
    </row>
    <row r="158" spans="1:10" x14ac:dyDescent="0.2">
      <c r="A158" s="6" t="s">
        <v>250</v>
      </c>
      <c r="B158" s="31">
        <v>0.01</v>
      </c>
      <c r="C158" s="31">
        <v>0.01</v>
      </c>
      <c r="D158" s="31">
        <v>0.02</v>
      </c>
      <c r="E158" s="31">
        <v>0.02</v>
      </c>
      <c r="F158" s="31">
        <v>0.3</v>
      </c>
      <c r="G158" s="31">
        <v>0</v>
      </c>
      <c r="H158" s="31">
        <v>0.3</v>
      </c>
      <c r="I158" s="31">
        <v>0</v>
      </c>
      <c r="J158" s="31">
        <v>1.1000000000000001</v>
      </c>
    </row>
    <row r="159" spans="1:10" x14ac:dyDescent="0.2">
      <c r="A159" s="6" t="s">
        <v>251</v>
      </c>
      <c r="B159" s="31">
        <v>7.0000000000000007E-2</v>
      </c>
      <c r="C159" s="31">
        <v>7.0000000000000007E-2</v>
      </c>
      <c r="D159" s="31">
        <v>0.09</v>
      </c>
      <c r="E159" s="31">
        <v>0.09</v>
      </c>
      <c r="F159" s="31">
        <v>0.59</v>
      </c>
      <c r="G159" s="31">
        <v>0.02</v>
      </c>
      <c r="H159" s="31">
        <v>0.59</v>
      </c>
      <c r="I159" s="31">
        <v>0.02</v>
      </c>
      <c r="J159" s="31">
        <v>3.84</v>
      </c>
    </row>
    <row r="160" spans="1:10" x14ac:dyDescent="0.2">
      <c r="A160" s="6" t="s">
        <v>247</v>
      </c>
      <c r="B160" s="31">
        <v>0.01</v>
      </c>
      <c r="C160" s="31">
        <v>0.01</v>
      </c>
      <c r="D160" s="31">
        <v>0.02</v>
      </c>
      <c r="E160" s="31">
        <v>0.02</v>
      </c>
      <c r="F160" s="31">
        <v>0.3</v>
      </c>
      <c r="G160" s="31">
        <v>0</v>
      </c>
      <c r="H160" s="31">
        <v>0.3</v>
      </c>
      <c r="I160" s="31">
        <v>0</v>
      </c>
      <c r="J160" s="31">
        <v>1.1000000000000001</v>
      </c>
    </row>
    <row r="161" spans="1:10" x14ac:dyDescent="0.2">
      <c r="A161" s="6" t="s">
        <v>248</v>
      </c>
      <c r="B161" s="31">
        <v>7.0000000000000007E-2</v>
      </c>
      <c r="C161" s="31">
        <v>7.0000000000000007E-2</v>
      </c>
      <c r="D161" s="31">
        <v>0.09</v>
      </c>
      <c r="E161" s="31">
        <v>0.09</v>
      </c>
      <c r="F161" s="31">
        <v>0.6</v>
      </c>
      <c r="G161" s="31">
        <v>0.02</v>
      </c>
      <c r="H161" s="31">
        <v>0.6</v>
      </c>
      <c r="I161" s="31">
        <v>0.02</v>
      </c>
      <c r="J161" s="31">
        <v>3.98</v>
      </c>
    </row>
    <row r="162" spans="1:10" x14ac:dyDescent="0.2">
      <c r="A162" s="6" t="s">
        <v>253</v>
      </c>
      <c r="B162" s="31">
        <v>0.01</v>
      </c>
      <c r="C162" s="31">
        <v>0.01</v>
      </c>
      <c r="D162" s="31">
        <v>0.02</v>
      </c>
      <c r="E162" s="31">
        <v>0.02</v>
      </c>
      <c r="F162" s="31">
        <v>0.3</v>
      </c>
      <c r="G162" s="31">
        <v>0</v>
      </c>
      <c r="H162" s="31">
        <v>0.3</v>
      </c>
      <c r="I162" s="31">
        <v>0</v>
      </c>
      <c r="J162" s="31">
        <v>1.4</v>
      </c>
    </row>
    <row r="163" spans="1:10" x14ac:dyDescent="0.2">
      <c r="A163" s="6" t="s">
        <v>258</v>
      </c>
      <c r="B163" s="31">
        <v>0.01</v>
      </c>
      <c r="C163" s="31">
        <v>0.01</v>
      </c>
      <c r="D163" s="31">
        <v>0.02</v>
      </c>
      <c r="E163" s="31">
        <v>0.02</v>
      </c>
      <c r="F163" s="31">
        <v>0.3</v>
      </c>
      <c r="G163" s="31">
        <v>0</v>
      </c>
      <c r="H163" s="31">
        <v>0.3</v>
      </c>
      <c r="I163" s="31">
        <v>0</v>
      </c>
      <c r="J163" s="31">
        <v>1.4</v>
      </c>
    </row>
    <row r="164" spans="1:10" x14ac:dyDescent="0.2">
      <c r="A164" s="6" t="s">
        <v>256</v>
      </c>
      <c r="B164" s="31">
        <v>0.01</v>
      </c>
      <c r="C164" s="31">
        <v>0.01</v>
      </c>
      <c r="D164" s="31">
        <v>0.02</v>
      </c>
      <c r="E164" s="31">
        <v>0.02</v>
      </c>
      <c r="F164" s="31">
        <v>0.28999999999999998</v>
      </c>
      <c r="G164" s="31">
        <v>0</v>
      </c>
      <c r="H164" s="31">
        <v>0.28999999999999998</v>
      </c>
      <c r="I164" s="31">
        <v>0</v>
      </c>
      <c r="J164" s="31">
        <v>1.1000000000000001</v>
      </c>
    </row>
    <row r="165" spans="1:10" x14ac:dyDescent="0.2">
      <c r="A165" s="6" t="s">
        <v>259</v>
      </c>
      <c r="B165" s="31">
        <v>0.02</v>
      </c>
      <c r="C165" s="31">
        <v>0.02</v>
      </c>
      <c r="D165" s="31">
        <v>0.03</v>
      </c>
      <c r="E165" s="31">
        <v>0.03</v>
      </c>
      <c r="F165" s="31">
        <v>0.35</v>
      </c>
      <c r="G165" s="31">
        <v>0.01</v>
      </c>
      <c r="H165" s="31">
        <v>0.35</v>
      </c>
      <c r="I165" s="31">
        <v>0.01</v>
      </c>
      <c r="J165" s="31">
        <v>1.87</v>
      </c>
    </row>
    <row r="166" spans="1:10" x14ac:dyDescent="0.2">
      <c r="A166" s="6" t="s">
        <v>254</v>
      </c>
      <c r="B166" s="31">
        <v>0.03</v>
      </c>
      <c r="C166" s="31">
        <v>0.03</v>
      </c>
      <c r="D166" s="31">
        <v>0.04</v>
      </c>
      <c r="E166" s="31">
        <v>0.04</v>
      </c>
      <c r="F166" s="31">
        <v>0.45</v>
      </c>
      <c r="G166" s="31">
        <v>0.01</v>
      </c>
      <c r="H166" s="31">
        <v>0.45</v>
      </c>
      <c r="I166" s="31">
        <v>0.01</v>
      </c>
      <c r="J166" s="31">
        <v>1.84</v>
      </c>
    </row>
    <row r="167" spans="1:10" x14ac:dyDescent="0.2">
      <c r="A167" s="6" t="s">
        <v>285</v>
      </c>
      <c r="B167" s="31">
        <v>0.02</v>
      </c>
      <c r="C167" s="31">
        <v>0.01</v>
      </c>
      <c r="D167" s="31">
        <v>0.02</v>
      </c>
      <c r="E167" s="31">
        <v>0.02</v>
      </c>
      <c r="F167" s="31">
        <v>0.31</v>
      </c>
      <c r="G167" s="31">
        <v>0</v>
      </c>
      <c r="H167" s="31">
        <v>0.31</v>
      </c>
      <c r="I167" s="31">
        <v>0</v>
      </c>
      <c r="J167" s="31">
        <v>1.4</v>
      </c>
    </row>
    <row r="168" spans="1:10" x14ac:dyDescent="0.2">
      <c r="A168" s="6" t="s">
        <v>290</v>
      </c>
      <c r="B168" s="31">
        <v>0.01</v>
      </c>
      <c r="C168" s="31">
        <v>0.01</v>
      </c>
      <c r="D168" s="31">
        <v>0.02</v>
      </c>
      <c r="E168" s="31">
        <v>0.02</v>
      </c>
      <c r="F168" s="31">
        <v>0.3</v>
      </c>
      <c r="G168" s="31">
        <v>0</v>
      </c>
      <c r="H168" s="31">
        <v>0.3</v>
      </c>
      <c r="I168" s="31">
        <v>0</v>
      </c>
      <c r="J168" s="31">
        <v>1.1000000000000001</v>
      </c>
    </row>
    <row r="169" spans="1:10" x14ac:dyDescent="0.2">
      <c r="A169" s="6" t="s">
        <v>295</v>
      </c>
      <c r="B169" s="31">
        <v>0.01</v>
      </c>
      <c r="C169" s="31">
        <v>0.01</v>
      </c>
      <c r="D169" s="31">
        <v>0.02</v>
      </c>
      <c r="E169" s="31">
        <v>0.02</v>
      </c>
      <c r="F169" s="31">
        <v>0.3</v>
      </c>
      <c r="G169" s="31">
        <v>0</v>
      </c>
      <c r="H169" s="31">
        <v>0.3</v>
      </c>
      <c r="I169" s="31">
        <v>0</v>
      </c>
      <c r="J169" s="31">
        <v>1.1000000000000001</v>
      </c>
    </row>
    <row r="170" spans="1:10" x14ac:dyDescent="0.2">
      <c r="A170" s="6" t="s">
        <v>293</v>
      </c>
      <c r="B170" s="31">
        <v>0.02</v>
      </c>
      <c r="C170" s="31">
        <v>0.02</v>
      </c>
      <c r="D170" s="31">
        <v>0.02</v>
      </c>
      <c r="E170" s="31">
        <v>0.02</v>
      </c>
      <c r="F170" s="31">
        <v>0.33</v>
      </c>
      <c r="G170" s="31">
        <v>0.01</v>
      </c>
      <c r="H170" s="31">
        <v>0.33</v>
      </c>
      <c r="I170" s="31">
        <v>0.01</v>
      </c>
      <c r="J170" s="31">
        <v>1.1299999999999999</v>
      </c>
    </row>
    <row r="171" spans="1:10" x14ac:dyDescent="0.2">
      <c r="A171" s="6" t="s">
        <v>277</v>
      </c>
      <c r="B171" s="31">
        <v>0.02</v>
      </c>
      <c r="C171" s="31">
        <v>0.02</v>
      </c>
      <c r="D171" s="31">
        <v>0.03</v>
      </c>
      <c r="E171" s="31">
        <v>0.02</v>
      </c>
      <c r="F171" s="31">
        <v>0.35</v>
      </c>
      <c r="G171" s="31">
        <v>0.01</v>
      </c>
      <c r="H171" s="31">
        <v>0.35</v>
      </c>
      <c r="I171" s="31">
        <v>0.01</v>
      </c>
      <c r="J171" s="31">
        <v>1.22</v>
      </c>
    </row>
    <row r="172" spans="1:10" x14ac:dyDescent="0.2">
      <c r="A172" s="6" t="s">
        <v>274</v>
      </c>
      <c r="B172" s="31">
        <v>0.02</v>
      </c>
      <c r="C172" s="31">
        <v>0.02</v>
      </c>
      <c r="D172" s="31">
        <v>0.03</v>
      </c>
      <c r="E172" s="31">
        <v>0.03</v>
      </c>
      <c r="F172" s="31">
        <v>0.36</v>
      </c>
      <c r="G172" s="31">
        <v>0.01</v>
      </c>
      <c r="H172" s="31">
        <v>0.36</v>
      </c>
      <c r="I172" s="31">
        <v>0.01</v>
      </c>
      <c r="J172" s="31">
        <v>1.38</v>
      </c>
    </row>
    <row r="173" spans="1:10" x14ac:dyDescent="0.2">
      <c r="A173" s="6" t="s">
        <v>275</v>
      </c>
      <c r="B173" s="31">
        <v>0.02</v>
      </c>
      <c r="C173" s="31">
        <v>0.02</v>
      </c>
      <c r="D173" s="31">
        <v>0.03</v>
      </c>
      <c r="E173" s="31">
        <v>0.03</v>
      </c>
      <c r="F173" s="31">
        <v>0.39</v>
      </c>
      <c r="G173" s="31">
        <v>0.01</v>
      </c>
      <c r="H173" s="31">
        <v>0.39</v>
      </c>
      <c r="I173" s="31">
        <v>0.01</v>
      </c>
      <c r="J173" s="31">
        <v>1.56</v>
      </c>
    </row>
    <row r="174" spans="1:10" x14ac:dyDescent="0.2">
      <c r="A174" s="6" t="s">
        <v>283</v>
      </c>
      <c r="B174" s="31">
        <v>0.01</v>
      </c>
      <c r="C174" s="31">
        <v>0.01</v>
      </c>
      <c r="D174" s="31">
        <v>0.02</v>
      </c>
      <c r="E174" s="31">
        <v>0.02</v>
      </c>
      <c r="F174" s="31">
        <v>0.3</v>
      </c>
      <c r="G174" s="31">
        <v>0</v>
      </c>
      <c r="H174" s="31">
        <v>0.3</v>
      </c>
      <c r="I174" s="31">
        <v>0</v>
      </c>
      <c r="J174" s="31">
        <v>1.1000000000000001</v>
      </c>
    </row>
    <row r="175" spans="1:10" x14ac:dyDescent="0.2">
      <c r="A175" s="6" t="s">
        <v>279</v>
      </c>
      <c r="B175" s="31">
        <v>0.03</v>
      </c>
      <c r="C175" s="31">
        <v>0.03</v>
      </c>
      <c r="D175" s="31">
        <v>0.04</v>
      </c>
      <c r="E175" s="31">
        <v>0.04</v>
      </c>
      <c r="F175" s="31">
        <v>0.45</v>
      </c>
      <c r="G175" s="31">
        <v>0.01</v>
      </c>
      <c r="H175" s="31">
        <v>0.45</v>
      </c>
      <c r="I175" s="31">
        <v>0.01</v>
      </c>
      <c r="J175" s="31">
        <v>2.63</v>
      </c>
    </row>
    <row r="176" spans="1:10" x14ac:dyDescent="0.2">
      <c r="A176" s="6" t="s">
        <v>281</v>
      </c>
      <c r="B176" s="31">
        <v>0.03</v>
      </c>
      <c r="C176" s="31">
        <v>0.03</v>
      </c>
      <c r="D176" s="31">
        <v>0.04</v>
      </c>
      <c r="E176" s="31">
        <v>0.04</v>
      </c>
      <c r="F176" s="31">
        <v>0.47</v>
      </c>
      <c r="G176" s="31">
        <v>0.01</v>
      </c>
      <c r="H176" s="31">
        <v>0.47</v>
      </c>
      <c r="I176" s="31">
        <v>0.01</v>
      </c>
      <c r="J176" s="31">
        <v>1.79</v>
      </c>
    </row>
    <row r="177" spans="1:10" x14ac:dyDescent="0.2">
      <c r="A177" s="6" t="s">
        <v>342</v>
      </c>
      <c r="B177" s="31">
        <v>0.03</v>
      </c>
      <c r="C177" s="31">
        <v>0.03</v>
      </c>
      <c r="D177" s="31">
        <v>0.04</v>
      </c>
      <c r="E177" s="31">
        <v>0.04</v>
      </c>
      <c r="F177" s="31">
        <v>0.47</v>
      </c>
      <c r="G177" s="31">
        <v>0.01</v>
      </c>
      <c r="H177" s="31">
        <v>0.47</v>
      </c>
      <c r="I177" s="31">
        <v>0.01</v>
      </c>
      <c r="J177" s="31">
        <v>2.5299999999999998</v>
      </c>
    </row>
    <row r="178" spans="1:10" x14ac:dyDescent="0.2">
      <c r="A178" s="6" t="s">
        <v>397</v>
      </c>
      <c r="B178" s="31">
        <v>0.04</v>
      </c>
      <c r="C178" s="31">
        <v>0.04</v>
      </c>
      <c r="D178" s="31">
        <v>0.05</v>
      </c>
      <c r="E178" s="31">
        <v>0.05</v>
      </c>
      <c r="F178" s="31">
        <v>0.49</v>
      </c>
      <c r="G178" s="31">
        <v>0.01</v>
      </c>
      <c r="H178" s="31">
        <v>0.49</v>
      </c>
      <c r="I178" s="31">
        <v>0.01</v>
      </c>
      <c r="J178" s="31">
        <v>3.23</v>
      </c>
    </row>
    <row r="179" spans="1:10" x14ac:dyDescent="0.2">
      <c r="A179" s="6" t="s">
        <v>401</v>
      </c>
      <c r="B179" s="31">
        <v>0.01</v>
      </c>
      <c r="C179" s="31">
        <v>0.01</v>
      </c>
      <c r="D179" s="31">
        <v>0.02</v>
      </c>
      <c r="E179" s="31">
        <v>0.02</v>
      </c>
      <c r="F179" s="31">
        <v>0.3</v>
      </c>
      <c r="G179" s="31">
        <v>0</v>
      </c>
      <c r="H179" s="31">
        <v>0.3</v>
      </c>
      <c r="I179" s="31">
        <v>0</v>
      </c>
      <c r="J179" s="31">
        <v>1.1000000000000001</v>
      </c>
    </row>
    <row r="180" spans="1:10" x14ac:dyDescent="0.2">
      <c r="A180" s="6" t="s">
        <v>286</v>
      </c>
      <c r="B180" s="31">
        <v>0.02</v>
      </c>
      <c r="C180" s="31">
        <v>0.02</v>
      </c>
      <c r="D180" s="31">
        <v>0.03</v>
      </c>
      <c r="E180" s="31">
        <v>0.03</v>
      </c>
      <c r="F180" s="31">
        <v>0.36</v>
      </c>
      <c r="G180" s="31">
        <v>0.01</v>
      </c>
      <c r="H180" s="31">
        <v>0.36</v>
      </c>
      <c r="I180" s="31">
        <v>0.01</v>
      </c>
      <c r="J180" s="31">
        <v>1.54</v>
      </c>
    </row>
    <row r="181" spans="1:10" x14ac:dyDescent="0.2">
      <c r="A181" s="6" t="s">
        <v>404</v>
      </c>
      <c r="B181" s="31">
        <v>0.01</v>
      </c>
      <c r="C181" s="31">
        <v>0.01</v>
      </c>
      <c r="D181" s="31">
        <v>0.02</v>
      </c>
      <c r="E181" s="31">
        <v>0.02</v>
      </c>
      <c r="F181" s="31">
        <v>0.3</v>
      </c>
      <c r="G181" s="31">
        <v>0</v>
      </c>
      <c r="H181" s="31">
        <v>0.3</v>
      </c>
      <c r="I181" s="31">
        <v>0</v>
      </c>
      <c r="J181" s="31">
        <v>1.4</v>
      </c>
    </row>
    <row r="182" spans="1:10" x14ac:dyDescent="0.2">
      <c r="A182" s="6" t="s">
        <v>389</v>
      </c>
      <c r="B182" s="31">
        <v>0.01</v>
      </c>
      <c r="C182" s="31">
        <v>0.01</v>
      </c>
      <c r="D182" s="31">
        <v>0.01</v>
      </c>
      <c r="E182" s="31">
        <v>0.01</v>
      </c>
      <c r="F182" s="31">
        <v>0.25</v>
      </c>
      <c r="G182" s="31">
        <v>0</v>
      </c>
      <c r="H182" s="31">
        <v>0.25</v>
      </c>
      <c r="I182" s="31">
        <v>0</v>
      </c>
      <c r="J182" s="31">
        <v>1.1000000000000001</v>
      </c>
    </row>
    <row r="183" spans="1:10" x14ac:dyDescent="0.2">
      <c r="A183" s="6" t="s">
        <v>386</v>
      </c>
      <c r="B183" s="31">
        <v>0.01</v>
      </c>
      <c r="C183" s="31">
        <v>0.01</v>
      </c>
      <c r="D183" s="31">
        <v>0.02</v>
      </c>
      <c r="E183" s="31">
        <v>0.02</v>
      </c>
      <c r="F183" s="31">
        <v>0.3</v>
      </c>
      <c r="G183" s="31">
        <v>0</v>
      </c>
      <c r="H183" s="31">
        <v>0.3</v>
      </c>
      <c r="I183" s="31">
        <v>0</v>
      </c>
      <c r="J183" s="31">
        <v>1.1000000000000001</v>
      </c>
    </row>
    <row r="184" spans="1:10" x14ac:dyDescent="0.2">
      <c r="A184" s="6" t="s">
        <v>288</v>
      </c>
      <c r="B184" s="31">
        <v>0.03</v>
      </c>
      <c r="C184" s="31">
        <v>0.03</v>
      </c>
      <c r="D184" s="31">
        <v>0.04</v>
      </c>
      <c r="E184" s="31">
        <v>0.04</v>
      </c>
      <c r="F184" s="31">
        <v>0.47</v>
      </c>
      <c r="G184" s="31">
        <v>0.01</v>
      </c>
      <c r="H184" s="31">
        <v>0.47</v>
      </c>
      <c r="I184" s="31">
        <v>0.01</v>
      </c>
      <c r="J184" s="31">
        <v>1.98</v>
      </c>
    </row>
    <row r="185" spans="1:10" x14ac:dyDescent="0.2">
      <c r="A185" s="6" t="s">
        <v>395</v>
      </c>
      <c r="B185" s="31">
        <v>0.01</v>
      </c>
      <c r="C185" s="31">
        <v>0.01</v>
      </c>
      <c r="D185" s="31">
        <v>0.02</v>
      </c>
      <c r="E185" s="31">
        <v>0.02</v>
      </c>
      <c r="F185" s="31">
        <v>0.3</v>
      </c>
      <c r="G185" s="31">
        <v>0</v>
      </c>
      <c r="H185" s="31">
        <v>0.3</v>
      </c>
      <c r="I185" s="31">
        <v>0</v>
      </c>
      <c r="J185" s="31">
        <v>1.1000000000000001</v>
      </c>
    </row>
    <row r="186" spans="1:10" x14ac:dyDescent="0.2">
      <c r="A186" s="6" t="s">
        <v>393</v>
      </c>
      <c r="B186" s="31">
        <v>0.03</v>
      </c>
      <c r="C186" s="31">
        <v>0.02</v>
      </c>
      <c r="D186" s="31">
        <v>0.03</v>
      </c>
      <c r="E186" s="31">
        <v>0.03</v>
      </c>
      <c r="F186" s="31">
        <v>0.4</v>
      </c>
      <c r="G186" s="31">
        <v>0.01</v>
      </c>
      <c r="H186" s="31">
        <v>0.4</v>
      </c>
      <c r="I186" s="31">
        <v>0.01</v>
      </c>
      <c r="J186" s="31">
        <v>2</v>
      </c>
    </row>
    <row r="187" spans="1:10" x14ac:dyDescent="0.2">
      <c r="A187" s="6" t="s">
        <v>387</v>
      </c>
      <c r="B187" s="31">
        <v>0.03</v>
      </c>
      <c r="C187" s="31">
        <v>0.03</v>
      </c>
      <c r="D187" s="31">
        <v>0.05</v>
      </c>
      <c r="E187" s="31">
        <v>0.05</v>
      </c>
      <c r="F187" s="31">
        <v>0.48</v>
      </c>
      <c r="G187" s="31">
        <v>0.01</v>
      </c>
      <c r="H187" s="31">
        <v>0.48</v>
      </c>
      <c r="I187" s="31">
        <v>0.01</v>
      </c>
      <c r="J187" s="31">
        <v>1.96</v>
      </c>
    </row>
    <row r="188" spans="1:10" x14ac:dyDescent="0.2">
      <c r="A188" s="6" t="s">
        <v>390</v>
      </c>
      <c r="B188" s="31">
        <v>0.04</v>
      </c>
      <c r="C188" s="31">
        <v>0.04</v>
      </c>
      <c r="D188" s="31">
        <v>0.05</v>
      </c>
      <c r="E188" s="31">
        <v>0.05</v>
      </c>
      <c r="F188" s="31">
        <v>0.52</v>
      </c>
      <c r="G188" s="31">
        <v>0.01</v>
      </c>
      <c r="H188" s="31">
        <v>0.52</v>
      </c>
      <c r="I188" s="31">
        <v>0.01</v>
      </c>
      <c r="J188" s="31">
        <v>2.13</v>
      </c>
    </row>
    <row r="189" spans="1:10" x14ac:dyDescent="0.2">
      <c r="A189" s="6" t="s">
        <v>291</v>
      </c>
      <c r="B189" s="31">
        <v>0.06</v>
      </c>
      <c r="C189" s="31">
        <v>0.06</v>
      </c>
      <c r="D189" s="31">
        <v>0.08</v>
      </c>
      <c r="E189" s="31">
        <v>0.08</v>
      </c>
      <c r="F189" s="31">
        <v>0.63</v>
      </c>
      <c r="G189" s="31">
        <v>0.02</v>
      </c>
      <c r="H189" s="31">
        <v>0.63</v>
      </c>
      <c r="I189" s="31">
        <v>0.02</v>
      </c>
      <c r="J189" s="31">
        <v>2.4300000000000002</v>
      </c>
    </row>
    <row r="190" spans="1:10" x14ac:dyDescent="0.2">
      <c r="A190" s="6" t="s">
        <v>398</v>
      </c>
      <c r="B190" s="31">
        <v>0.09</v>
      </c>
      <c r="C190" s="31">
        <v>0.08</v>
      </c>
      <c r="D190" s="31">
        <v>0.1</v>
      </c>
      <c r="E190" s="31">
        <v>0.1</v>
      </c>
      <c r="F190" s="31">
        <v>0.61</v>
      </c>
      <c r="G190" s="31">
        <v>0.02</v>
      </c>
      <c r="H190" s="31">
        <v>0.61</v>
      </c>
      <c r="I190" s="31">
        <v>0.02</v>
      </c>
      <c r="J190" s="31">
        <v>4.04</v>
      </c>
    </row>
    <row r="191" spans="1:10" x14ac:dyDescent="0.2">
      <c r="A191" s="6" t="s">
        <v>422</v>
      </c>
      <c r="B191" s="31">
        <v>0.01</v>
      </c>
      <c r="C191" s="31">
        <v>0.01</v>
      </c>
      <c r="D191" s="31">
        <v>0.02</v>
      </c>
      <c r="E191" s="31">
        <v>0.02</v>
      </c>
      <c r="F191" s="31">
        <v>0.3</v>
      </c>
      <c r="G191" s="31">
        <v>0</v>
      </c>
      <c r="H191" s="31">
        <v>0.3</v>
      </c>
      <c r="I191" s="31">
        <v>0</v>
      </c>
      <c r="J191" s="31">
        <v>1.1000000000000001</v>
      </c>
    </row>
    <row r="192" spans="1:10" x14ac:dyDescent="0.2">
      <c r="A192" s="6" t="s">
        <v>419</v>
      </c>
      <c r="B192" s="31">
        <v>0.06</v>
      </c>
      <c r="C192" s="31">
        <v>0.06</v>
      </c>
      <c r="D192" s="31">
        <v>0.08</v>
      </c>
      <c r="E192" s="31">
        <v>0.08</v>
      </c>
      <c r="F192" s="31">
        <v>0.65</v>
      </c>
      <c r="G192" s="31">
        <v>0.02</v>
      </c>
      <c r="H192" s="31">
        <v>0.65</v>
      </c>
      <c r="I192" s="31">
        <v>0.02</v>
      </c>
      <c r="J192" s="31">
        <v>2.83</v>
      </c>
    </row>
    <row r="193" spans="1:10" x14ac:dyDescent="0.2">
      <c r="A193" s="6" t="s">
        <v>402</v>
      </c>
      <c r="B193" s="31">
        <v>0.06</v>
      </c>
      <c r="C193" s="31">
        <v>0.06</v>
      </c>
      <c r="D193" s="31">
        <v>0.09</v>
      </c>
      <c r="E193" s="31">
        <v>0.09</v>
      </c>
      <c r="F193" s="31">
        <v>0.67</v>
      </c>
      <c r="G193" s="31">
        <v>0.02</v>
      </c>
      <c r="H193" s="31">
        <v>0.67</v>
      </c>
      <c r="I193" s="31">
        <v>0.02</v>
      </c>
      <c r="J193" s="31">
        <v>3.13</v>
      </c>
    </row>
    <row r="194" spans="1:10" x14ac:dyDescent="0.2">
      <c r="A194" s="6" t="s">
        <v>410</v>
      </c>
      <c r="B194" s="31">
        <v>0.06</v>
      </c>
      <c r="C194" s="31">
        <v>0.06</v>
      </c>
      <c r="D194" s="31">
        <v>0.09</v>
      </c>
      <c r="E194" s="31">
        <v>0.09</v>
      </c>
      <c r="F194" s="31">
        <v>0.68</v>
      </c>
      <c r="G194" s="31">
        <v>0.02</v>
      </c>
      <c r="H194" s="31">
        <v>0.68</v>
      </c>
      <c r="I194" s="31">
        <v>0.02</v>
      </c>
      <c r="J194" s="31">
        <v>3.48</v>
      </c>
    </row>
    <row r="195" spans="1:10" x14ac:dyDescent="0.2">
      <c r="A195" s="6" t="s">
        <v>411</v>
      </c>
      <c r="B195" s="31">
        <v>0.11</v>
      </c>
      <c r="C195" s="31">
        <v>0.11</v>
      </c>
      <c r="D195" s="31">
        <v>0.13</v>
      </c>
      <c r="E195" s="31">
        <v>0.13</v>
      </c>
      <c r="F195" s="31">
        <v>0.64</v>
      </c>
      <c r="G195" s="31">
        <v>0.02</v>
      </c>
      <c r="H195" s="31">
        <v>0.64</v>
      </c>
      <c r="I195" s="31">
        <v>0.02</v>
      </c>
      <c r="J195" s="31">
        <v>4.22</v>
      </c>
    </row>
    <row r="196" spans="1:10" x14ac:dyDescent="0.2">
      <c r="A196" s="6" t="s">
        <v>408</v>
      </c>
      <c r="B196" s="31">
        <v>0.02</v>
      </c>
      <c r="C196" s="31">
        <v>0.02</v>
      </c>
      <c r="D196" s="31">
        <v>0.02</v>
      </c>
      <c r="E196" s="31">
        <v>0.02</v>
      </c>
      <c r="F196" s="31">
        <v>0.32</v>
      </c>
      <c r="G196" s="31">
        <v>0.01</v>
      </c>
      <c r="H196" s="31">
        <v>0.32</v>
      </c>
      <c r="I196" s="31">
        <v>0.01</v>
      </c>
      <c r="J196" s="31">
        <v>1.1000000000000001</v>
      </c>
    </row>
    <row r="197" spans="1:10" x14ac:dyDescent="0.2">
      <c r="A197" s="6" t="s">
        <v>413</v>
      </c>
      <c r="B197" s="31">
        <v>0.02</v>
      </c>
      <c r="C197" s="31">
        <v>0.02</v>
      </c>
      <c r="D197" s="31">
        <v>0.02</v>
      </c>
      <c r="E197" s="31">
        <v>0.02</v>
      </c>
      <c r="F197" s="31">
        <v>0.32</v>
      </c>
      <c r="G197" s="31">
        <v>0.01</v>
      </c>
      <c r="H197" s="31">
        <v>0.32</v>
      </c>
      <c r="I197" s="31">
        <v>0.01</v>
      </c>
      <c r="J197" s="31">
        <v>1.4</v>
      </c>
    </row>
    <row r="198" spans="1:10" x14ac:dyDescent="0.2">
      <c r="A198" s="6" t="s">
        <v>417</v>
      </c>
      <c r="B198" s="31">
        <v>0.02</v>
      </c>
      <c r="C198" s="31">
        <v>0.02</v>
      </c>
      <c r="D198" s="31">
        <v>0.02</v>
      </c>
      <c r="E198" s="31">
        <v>0.02</v>
      </c>
      <c r="F198" s="31">
        <v>0.32</v>
      </c>
      <c r="G198" s="31">
        <v>0.01</v>
      </c>
      <c r="H198" s="31">
        <v>0.32</v>
      </c>
      <c r="I198" s="31">
        <v>0.01</v>
      </c>
      <c r="J198" s="31">
        <v>1.1000000000000001</v>
      </c>
    </row>
    <row r="199" spans="1:10" x14ac:dyDescent="0.2">
      <c r="A199" s="6" t="s">
        <v>414</v>
      </c>
      <c r="B199" s="31">
        <v>0.02</v>
      </c>
      <c r="C199" s="31">
        <v>0.02</v>
      </c>
      <c r="D199" s="31">
        <v>0.03</v>
      </c>
      <c r="E199" s="31">
        <v>0.02</v>
      </c>
      <c r="F199" s="31">
        <v>0.35</v>
      </c>
      <c r="G199" s="31">
        <v>0.01</v>
      </c>
      <c r="H199" s="31">
        <v>0.35</v>
      </c>
      <c r="I199" s="31">
        <v>0.01</v>
      </c>
      <c r="J199" s="31">
        <v>1.43</v>
      </c>
    </row>
    <row r="200" spans="1:10" x14ac:dyDescent="0.2">
      <c r="A200" s="6" t="s">
        <v>358</v>
      </c>
      <c r="B200" s="31">
        <v>0.03</v>
      </c>
      <c r="C200" s="31">
        <v>0.03</v>
      </c>
      <c r="D200" s="31">
        <v>0.04</v>
      </c>
      <c r="E200" s="31">
        <v>0.04</v>
      </c>
      <c r="F200" s="31">
        <v>0.42</v>
      </c>
      <c r="G200" s="31">
        <v>0.01</v>
      </c>
      <c r="H200" s="31">
        <v>0.42</v>
      </c>
      <c r="I200" s="31">
        <v>0.01</v>
      </c>
      <c r="J200" s="31">
        <v>1.43</v>
      </c>
    </row>
    <row r="201" spans="1:10" x14ac:dyDescent="0.2">
      <c r="A201" s="6" t="s">
        <v>355</v>
      </c>
      <c r="B201" s="31">
        <v>0.03</v>
      </c>
      <c r="C201" s="31">
        <v>0.03</v>
      </c>
      <c r="D201" s="31">
        <v>0.04</v>
      </c>
      <c r="E201" s="31">
        <v>0.04</v>
      </c>
      <c r="F201" s="31">
        <v>0.47</v>
      </c>
      <c r="G201" s="31">
        <v>0.01</v>
      </c>
      <c r="H201" s="31">
        <v>0.47</v>
      </c>
      <c r="I201" s="31">
        <v>0.01</v>
      </c>
      <c r="J201" s="31">
        <v>1.49</v>
      </c>
    </row>
    <row r="202" spans="1:10" x14ac:dyDescent="0.2">
      <c r="A202" s="6" t="s">
        <v>360</v>
      </c>
      <c r="B202" s="31">
        <v>0.02</v>
      </c>
      <c r="C202" s="31">
        <v>0.02</v>
      </c>
      <c r="D202" s="31">
        <v>0.02</v>
      </c>
      <c r="E202" s="31">
        <v>0.02</v>
      </c>
      <c r="F202" s="31">
        <v>0.32</v>
      </c>
      <c r="G202" s="31">
        <v>0.01</v>
      </c>
      <c r="H202" s="31">
        <v>0.32</v>
      </c>
      <c r="I202" s="31">
        <v>0.01</v>
      </c>
      <c r="J202" s="31">
        <v>1.1000000000000001</v>
      </c>
    </row>
    <row r="203" spans="1:10" x14ac:dyDescent="0.2">
      <c r="A203" s="6" t="s">
        <v>363</v>
      </c>
      <c r="B203" s="31">
        <v>0.02</v>
      </c>
      <c r="C203" s="31">
        <v>0.02</v>
      </c>
      <c r="D203" s="31">
        <v>0.02</v>
      </c>
      <c r="E203" s="31">
        <v>0.02</v>
      </c>
      <c r="F203" s="31">
        <v>0.32</v>
      </c>
      <c r="G203" s="31">
        <v>0.01</v>
      </c>
      <c r="H203" s="31">
        <v>0.32</v>
      </c>
      <c r="I203" s="31">
        <v>0.01</v>
      </c>
      <c r="J203" s="31">
        <v>1.1000000000000001</v>
      </c>
    </row>
    <row r="204" spans="1:10" x14ac:dyDescent="0.2">
      <c r="A204" s="6" t="s">
        <v>356</v>
      </c>
      <c r="B204" s="31">
        <v>0.04</v>
      </c>
      <c r="C204" s="31">
        <v>0.04</v>
      </c>
      <c r="D204" s="31">
        <v>0.05</v>
      </c>
      <c r="E204" s="31">
        <v>0.05</v>
      </c>
      <c r="F204" s="31">
        <v>0.51</v>
      </c>
      <c r="G204" s="31">
        <v>0.01</v>
      </c>
      <c r="H204" s="31">
        <v>0.51</v>
      </c>
      <c r="I204" s="31">
        <v>0.01</v>
      </c>
      <c r="J204" s="31">
        <v>1.53</v>
      </c>
    </row>
    <row r="205" spans="1:10" x14ac:dyDescent="0.2">
      <c r="A205" s="6" t="s">
        <v>346</v>
      </c>
      <c r="B205" s="31">
        <v>0.04</v>
      </c>
      <c r="C205" s="31">
        <v>0.04</v>
      </c>
      <c r="D205" s="31">
        <v>0.06</v>
      </c>
      <c r="E205" s="31">
        <v>0.06</v>
      </c>
      <c r="F205" s="31">
        <v>0.54</v>
      </c>
      <c r="G205" s="31">
        <v>0.01</v>
      </c>
      <c r="H205" s="31">
        <v>0.54</v>
      </c>
      <c r="I205" s="31">
        <v>0.01</v>
      </c>
      <c r="J205" s="31">
        <v>1.64</v>
      </c>
    </row>
    <row r="206" spans="1:10" x14ac:dyDescent="0.2">
      <c r="A206" s="6" t="s">
        <v>344</v>
      </c>
      <c r="B206" s="31">
        <v>0.04</v>
      </c>
      <c r="C206" s="31">
        <v>0.04</v>
      </c>
      <c r="D206" s="31">
        <v>0.06</v>
      </c>
      <c r="E206" s="31">
        <v>0.06</v>
      </c>
      <c r="F206" s="31">
        <v>0.56000000000000005</v>
      </c>
      <c r="G206" s="31">
        <v>0.02</v>
      </c>
      <c r="H206" s="31">
        <v>0.56000000000000005</v>
      </c>
      <c r="I206" s="31">
        <v>0.02</v>
      </c>
      <c r="J206" s="31">
        <v>1.69</v>
      </c>
    </row>
    <row r="207" spans="1:10" x14ac:dyDescent="0.2">
      <c r="A207" s="6" t="s">
        <v>348</v>
      </c>
      <c r="B207" s="31">
        <v>0.02</v>
      </c>
      <c r="C207" s="31">
        <v>0.02</v>
      </c>
      <c r="D207" s="31">
        <v>0.02</v>
      </c>
      <c r="E207" s="31">
        <v>0.02</v>
      </c>
      <c r="F207" s="31">
        <v>0.34</v>
      </c>
      <c r="G207" s="31">
        <v>0.01</v>
      </c>
      <c r="H207" s="31">
        <v>0.34</v>
      </c>
      <c r="I207" s="31">
        <v>0.01</v>
      </c>
      <c r="J207" s="31">
        <v>1.1000000000000001</v>
      </c>
    </row>
    <row r="208" spans="1:10" x14ac:dyDescent="0.2">
      <c r="A208" s="6" t="s">
        <v>353</v>
      </c>
      <c r="B208" s="31">
        <v>0.01</v>
      </c>
      <c r="C208" s="31">
        <v>0.01</v>
      </c>
      <c r="D208" s="31">
        <v>0.01</v>
      </c>
      <c r="E208" s="31">
        <v>0.01</v>
      </c>
      <c r="F208" s="31">
        <v>0.21</v>
      </c>
      <c r="G208" s="31">
        <v>0</v>
      </c>
      <c r="H208" s="31">
        <v>0.21</v>
      </c>
      <c r="I208" s="31">
        <v>0</v>
      </c>
      <c r="J208" s="31">
        <v>1.4</v>
      </c>
    </row>
    <row r="209" spans="1:10" x14ac:dyDescent="0.2">
      <c r="A209" s="6" t="s">
        <v>350</v>
      </c>
      <c r="B209" s="31">
        <v>0.01</v>
      </c>
      <c r="C209" s="31">
        <v>0.01</v>
      </c>
      <c r="D209" s="31">
        <v>0.02</v>
      </c>
      <c r="E209" s="31">
        <v>0.02</v>
      </c>
      <c r="F209" s="31">
        <v>0.28999999999999998</v>
      </c>
      <c r="G209" s="31">
        <v>0</v>
      </c>
      <c r="H209" s="31">
        <v>0.28999999999999998</v>
      </c>
      <c r="I209" s="31">
        <v>0</v>
      </c>
      <c r="J209" s="31">
        <v>1.49</v>
      </c>
    </row>
    <row r="210" spans="1:10" x14ac:dyDescent="0.2">
      <c r="A210" s="6" t="s">
        <v>365</v>
      </c>
      <c r="B210" s="31">
        <v>0.01</v>
      </c>
      <c r="C210" s="31">
        <v>0.01</v>
      </c>
      <c r="D210" s="31">
        <v>0.02</v>
      </c>
      <c r="E210" s="31">
        <v>0.02</v>
      </c>
      <c r="F210" s="31">
        <v>0.28999999999999998</v>
      </c>
      <c r="G210" s="31">
        <v>0</v>
      </c>
      <c r="H210" s="31">
        <v>0.28999999999999998</v>
      </c>
      <c r="I210" s="31">
        <v>0</v>
      </c>
      <c r="J210" s="31">
        <v>1.1000000000000001</v>
      </c>
    </row>
    <row r="211" spans="1:10" x14ac:dyDescent="0.2">
      <c r="A211" s="6" t="s">
        <v>351</v>
      </c>
      <c r="B211" s="31">
        <v>0.02</v>
      </c>
      <c r="C211" s="31">
        <v>0.02</v>
      </c>
      <c r="D211" s="31">
        <v>0.02</v>
      </c>
      <c r="E211" s="31">
        <v>0.02</v>
      </c>
      <c r="F211" s="31">
        <v>0.32</v>
      </c>
      <c r="G211" s="31">
        <v>0.01</v>
      </c>
      <c r="H211" s="31">
        <v>0.32</v>
      </c>
      <c r="I211" s="31">
        <v>0.01</v>
      </c>
      <c r="J211" s="31">
        <v>1.43</v>
      </c>
    </row>
    <row r="212" spans="1:10" x14ac:dyDescent="0.2">
      <c r="A212" s="6" t="s">
        <v>377</v>
      </c>
      <c r="B212" s="31">
        <v>0.02</v>
      </c>
      <c r="C212" s="31">
        <v>0.02</v>
      </c>
      <c r="D212" s="31">
        <v>0.03</v>
      </c>
      <c r="E212" s="31">
        <v>0.03</v>
      </c>
      <c r="F212" s="31">
        <v>0.35</v>
      </c>
      <c r="G212" s="31">
        <v>0.01</v>
      </c>
      <c r="H212" s="31">
        <v>0.35</v>
      </c>
      <c r="I212" s="31">
        <v>0.01</v>
      </c>
      <c r="J212" s="31">
        <v>1.43</v>
      </c>
    </row>
    <row r="213" spans="1:10" x14ac:dyDescent="0.2">
      <c r="A213" s="6" t="s">
        <v>380</v>
      </c>
      <c r="B213" s="31">
        <v>0.02</v>
      </c>
      <c r="C213" s="31">
        <v>0.02</v>
      </c>
      <c r="D213" s="31">
        <v>0.02</v>
      </c>
      <c r="E213" s="31">
        <v>0.02</v>
      </c>
      <c r="F213" s="31">
        <v>0.33</v>
      </c>
      <c r="G213" s="31">
        <v>0.01</v>
      </c>
      <c r="H213" s="31">
        <v>0.33</v>
      </c>
      <c r="I213" s="31">
        <v>0.01</v>
      </c>
      <c r="J213" s="31">
        <v>1.4</v>
      </c>
    </row>
    <row r="214" spans="1:10" x14ac:dyDescent="0.2">
      <c r="A214" s="6" t="s">
        <v>381</v>
      </c>
      <c r="B214" s="31">
        <v>0.02</v>
      </c>
      <c r="C214" s="31">
        <v>0.02</v>
      </c>
      <c r="D214" s="31">
        <v>0.03</v>
      </c>
      <c r="E214" s="31">
        <v>0.03</v>
      </c>
      <c r="F214" s="31">
        <v>0.39</v>
      </c>
      <c r="G214" s="31">
        <v>0.01</v>
      </c>
      <c r="H214" s="31">
        <v>0.39</v>
      </c>
      <c r="I214" s="31">
        <v>0.01</v>
      </c>
      <c r="J214" s="31">
        <v>1.73</v>
      </c>
    </row>
    <row r="215" spans="1:10" x14ac:dyDescent="0.2">
      <c r="A215" s="6" t="s">
        <v>383</v>
      </c>
      <c r="B215" s="31">
        <v>0.02</v>
      </c>
      <c r="C215" s="31">
        <v>0.02</v>
      </c>
      <c r="D215" s="31">
        <v>0.03</v>
      </c>
      <c r="E215" s="31">
        <v>0.03</v>
      </c>
      <c r="F215" s="31">
        <v>0.36</v>
      </c>
      <c r="G215" s="31">
        <v>0.01</v>
      </c>
      <c r="H215" s="31">
        <v>0.36</v>
      </c>
      <c r="I215" s="31">
        <v>0.01</v>
      </c>
      <c r="J215" s="31">
        <v>1.4</v>
      </c>
    </row>
    <row r="216" spans="1:10" x14ac:dyDescent="0.2">
      <c r="A216" s="6" t="s">
        <v>369</v>
      </c>
      <c r="B216" s="31">
        <v>0.02</v>
      </c>
      <c r="C216" s="31">
        <v>0.02</v>
      </c>
      <c r="D216" s="31">
        <v>0.02</v>
      </c>
      <c r="E216" s="31">
        <v>0.02</v>
      </c>
      <c r="F216" s="31">
        <v>0.33</v>
      </c>
      <c r="G216" s="31">
        <v>0.01</v>
      </c>
      <c r="H216" s="31">
        <v>0.33</v>
      </c>
      <c r="I216" s="31">
        <v>0.01</v>
      </c>
      <c r="J216" s="31">
        <v>1.4</v>
      </c>
    </row>
    <row r="217" spans="1:10" x14ac:dyDescent="0.2">
      <c r="A217" s="6" t="s">
        <v>367</v>
      </c>
      <c r="B217" s="31">
        <v>0.02</v>
      </c>
      <c r="C217" s="31">
        <v>0.02</v>
      </c>
      <c r="D217" s="31">
        <v>0.02</v>
      </c>
      <c r="E217" s="31">
        <v>0.02</v>
      </c>
      <c r="F217" s="31">
        <v>0.34</v>
      </c>
      <c r="G217" s="31">
        <v>0.01</v>
      </c>
      <c r="H217" s="31">
        <v>0.34</v>
      </c>
      <c r="I217" s="31">
        <v>0.01</v>
      </c>
      <c r="J217" s="31">
        <v>1.1000000000000001</v>
      </c>
    </row>
    <row r="218" spans="1:10" x14ac:dyDescent="0.2">
      <c r="A218" s="6" t="s">
        <v>371</v>
      </c>
      <c r="B218" s="31">
        <v>0.02</v>
      </c>
      <c r="C218" s="31">
        <v>0.01</v>
      </c>
      <c r="D218" s="31">
        <v>0.02</v>
      </c>
      <c r="E218" s="31">
        <v>0.02</v>
      </c>
      <c r="F218" s="31">
        <v>0.31</v>
      </c>
      <c r="G218" s="31">
        <v>0</v>
      </c>
      <c r="H218" s="31">
        <v>0.31</v>
      </c>
      <c r="I218" s="31">
        <v>0</v>
      </c>
      <c r="J218" s="31">
        <v>0.79</v>
      </c>
    </row>
    <row r="219" spans="1:10" x14ac:dyDescent="0.2">
      <c r="A219" s="6" t="s">
        <v>372</v>
      </c>
      <c r="B219" s="31">
        <v>0.02</v>
      </c>
      <c r="C219" s="31">
        <v>0.02</v>
      </c>
      <c r="D219" s="31">
        <v>0.03</v>
      </c>
      <c r="E219" s="31">
        <v>0.03</v>
      </c>
      <c r="F219" s="31">
        <v>0.36</v>
      </c>
      <c r="G219" s="31">
        <v>0.01</v>
      </c>
      <c r="H219" s="31">
        <v>0.36</v>
      </c>
      <c r="I219" s="31">
        <v>0.01</v>
      </c>
      <c r="J219" s="31">
        <v>1.19</v>
      </c>
    </row>
    <row r="220" spans="1:10" x14ac:dyDescent="0.2">
      <c r="A220" s="6" t="s">
        <v>374</v>
      </c>
      <c r="B220" s="31">
        <v>0.02</v>
      </c>
      <c r="C220" s="31">
        <v>0.02</v>
      </c>
      <c r="D220" s="31">
        <v>0.03</v>
      </c>
      <c r="E220" s="31">
        <v>0.03</v>
      </c>
      <c r="F220" s="31">
        <v>0.4</v>
      </c>
      <c r="G220" s="31">
        <v>0.01</v>
      </c>
      <c r="H220" s="31">
        <v>0.4</v>
      </c>
      <c r="I220" s="31">
        <v>0.01</v>
      </c>
      <c r="J220" s="31">
        <v>1.5</v>
      </c>
    </row>
    <row r="221" spans="1:10" x14ac:dyDescent="0.2">
      <c r="A221" s="6" t="s">
        <v>245</v>
      </c>
      <c r="B221" s="31">
        <v>0.03</v>
      </c>
      <c r="C221" s="31">
        <v>0.03</v>
      </c>
      <c r="D221" s="31">
        <v>0.04</v>
      </c>
      <c r="E221" s="31">
        <v>0.04</v>
      </c>
      <c r="F221" s="31">
        <v>0.45</v>
      </c>
      <c r="G221" s="31">
        <v>0.01</v>
      </c>
      <c r="H221" s="31">
        <v>0.45</v>
      </c>
      <c r="I221" s="31">
        <v>0.01</v>
      </c>
      <c r="J221" s="31">
        <v>1.69</v>
      </c>
    </row>
    <row r="222" spans="1:10" x14ac:dyDescent="0.2">
      <c r="A222" s="6" t="s">
        <v>121</v>
      </c>
      <c r="B222" s="31">
        <v>0.02</v>
      </c>
      <c r="C222" s="31">
        <v>0.02</v>
      </c>
      <c r="D222" s="31">
        <v>0.02</v>
      </c>
      <c r="E222" s="31">
        <v>0.02</v>
      </c>
      <c r="F222" s="31">
        <v>0.33</v>
      </c>
      <c r="G222" s="31">
        <v>0.01</v>
      </c>
      <c r="H222" s="31">
        <v>0.33</v>
      </c>
      <c r="I222" s="31">
        <v>0.01</v>
      </c>
      <c r="J222" s="31">
        <v>1.32</v>
      </c>
    </row>
    <row r="223" spans="1:10" x14ac:dyDescent="0.2">
      <c r="A223" s="6" t="s">
        <v>118</v>
      </c>
      <c r="B223" s="31">
        <v>0.02</v>
      </c>
      <c r="C223" s="31">
        <v>0.02</v>
      </c>
      <c r="D223" s="31">
        <v>0.03</v>
      </c>
      <c r="E223" s="31">
        <v>0.03</v>
      </c>
      <c r="F223" s="31">
        <v>0.39</v>
      </c>
      <c r="G223" s="31">
        <v>0.01</v>
      </c>
      <c r="H223" s="31">
        <v>0.39</v>
      </c>
      <c r="I223" s="31">
        <v>0.01</v>
      </c>
      <c r="J223" s="31">
        <v>1.66</v>
      </c>
    </row>
    <row r="224" spans="1:10" x14ac:dyDescent="0.2">
      <c r="A224" s="6" t="s">
        <v>123</v>
      </c>
      <c r="B224" s="31">
        <v>0.02</v>
      </c>
      <c r="C224" s="31">
        <v>0.02</v>
      </c>
      <c r="D224" s="31">
        <v>0.03</v>
      </c>
      <c r="E224" s="31">
        <v>0.02</v>
      </c>
      <c r="F224" s="31">
        <v>0.35</v>
      </c>
      <c r="G224" s="31">
        <v>0.01</v>
      </c>
      <c r="H224" s="31">
        <v>0.35</v>
      </c>
      <c r="I224" s="31">
        <v>0.01</v>
      </c>
      <c r="J224" s="31">
        <v>1.31</v>
      </c>
    </row>
    <row r="225" spans="1:10" x14ac:dyDescent="0.2">
      <c r="A225" s="6" t="s">
        <v>119</v>
      </c>
      <c r="B225" s="31">
        <v>0.04</v>
      </c>
      <c r="C225" s="31">
        <v>0.04</v>
      </c>
      <c r="D225" s="31">
        <v>0.05</v>
      </c>
      <c r="E225" s="31">
        <v>0.05</v>
      </c>
      <c r="F225" s="31">
        <v>0.5</v>
      </c>
      <c r="G225" s="31">
        <v>0.01</v>
      </c>
      <c r="H225" s="31">
        <v>0.5</v>
      </c>
      <c r="I225" s="31">
        <v>0.01</v>
      </c>
      <c r="J225" s="31">
        <v>2.0499999999999998</v>
      </c>
    </row>
    <row r="226" spans="1:10" x14ac:dyDescent="0.2">
      <c r="A226" s="6" t="s">
        <v>125</v>
      </c>
      <c r="B226" s="31">
        <v>0.06</v>
      </c>
      <c r="C226" s="31">
        <v>0.05</v>
      </c>
      <c r="D226" s="31">
        <v>7.0000000000000007E-2</v>
      </c>
      <c r="E226" s="31">
        <v>7.0000000000000007E-2</v>
      </c>
      <c r="F226" s="31">
        <v>0.56999999999999995</v>
      </c>
      <c r="G226" s="31">
        <v>0.02</v>
      </c>
      <c r="H226" s="31">
        <v>0.56999999999999995</v>
      </c>
      <c r="I226" s="31">
        <v>0.02</v>
      </c>
      <c r="J226" s="31">
        <v>2.67</v>
      </c>
    </row>
    <row r="227" spans="1:10" x14ac:dyDescent="0.2">
      <c r="A227" s="6" t="s">
        <v>110</v>
      </c>
      <c r="B227" s="31">
        <v>0.03</v>
      </c>
      <c r="C227" s="31">
        <v>0.03</v>
      </c>
      <c r="D227" s="31">
        <v>0.04</v>
      </c>
      <c r="E227" s="31">
        <v>0.04</v>
      </c>
      <c r="F227" s="31">
        <v>0.45</v>
      </c>
      <c r="G227" s="31">
        <v>0.01</v>
      </c>
      <c r="H227" s="31">
        <v>0.45</v>
      </c>
      <c r="I227" s="31">
        <v>0.01</v>
      </c>
      <c r="J227" s="31">
        <v>2.0499999999999998</v>
      </c>
    </row>
    <row r="228" spans="1:10" x14ac:dyDescent="0.2">
      <c r="A228" s="6" t="s">
        <v>107</v>
      </c>
      <c r="B228" s="31">
        <v>0.03</v>
      </c>
      <c r="C228" s="31">
        <v>0.03</v>
      </c>
      <c r="D228" s="31">
        <v>0.04</v>
      </c>
      <c r="E228" s="31">
        <v>0.04</v>
      </c>
      <c r="F228" s="31">
        <v>0.45</v>
      </c>
      <c r="G228" s="31">
        <v>0.01</v>
      </c>
      <c r="H228" s="31">
        <v>0.45</v>
      </c>
      <c r="I228" s="31">
        <v>0.01</v>
      </c>
      <c r="J228" s="31">
        <v>2.21</v>
      </c>
    </row>
    <row r="229" spans="1:10" x14ac:dyDescent="0.2">
      <c r="A229" s="6" t="s">
        <v>108</v>
      </c>
      <c r="B229" s="31">
        <v>0.03</v>
      </c>
      <c r="C229" s="31">
        <v>0.03</v>
      </c>
      <c r="D229" s="31">
        <v>0.04</v>
      </c>
      <c r="E229" s="31">
        <v>0.04</v>
      </c>
      <c r="F229" s="31">
        <v>0.48</v>
      </c>
      <c r="G229" s="31">
        <v>0.01</v>
      </c>
      <c r="H229" s="31">
        <v>0.48</v>
      </c>
      <c r="I229" s="31">
        <v>0.01</v>
      </c>
      <c r="J229" s="31">
        <v>2.3199999999999998</v>
      </c>
    </row>
    <row r="230" spans="1:10" x14ac:dyDescent="0.2">
      <c r="A230" s="6" t="s">
        <v>112</v>
      </c>
      <c r="B230" s="31">
        <v>0.04</v>
      </c>
      <c r="C230" s="31">
        <v>0.04</v>
      </c>
      <c r="D230" s="31">
        <v>0.05</v>
      </c>
      <c r="E230" s="31">
        <v>0.05</v>
      </c>
      <c r="F230" s="31">
        <v>0.52</v>
      </c>
      <c r="G230" s="31">
        <v>0.01</v>
      </c>
      <c r="H230" s="31">
        <v>0.52</v>
      </c>
      <c r="I230" s="31">
        <v>0.01</v>
      </c>
      <c r="J230" s="31">
        <v>2.2400000000000002</v>
      </c>
    </row>
    <row r="231" spans="1:10" x14ac:dyDescent="0.2">
      <c r="A231" s="6" t="s">
        <v>114</v>
      </c>
      <c r="B231" s="31">
        <v>0.08</v>
      </c>
      <c r="C231" s="31">
        <v>7.0000000000000007E-2</v>
      </c>
      <c r="D231" s="31">
        <v>0.1</v>
      </c>
      <c r="E231" s="31">
        <v>0.09</v>
      </c>
      <c r="F231" s="31">
        <v>0.6</v>
      </c>
      <c r="G231" s="31">
        <v>0.02</v>
      </c>
      <c r="H231" s="31">
        <v>0.6</v>
      </c>
      <c r="I231" s="31">
        <v>0.02</v>
      </c>
      <c r="J231" s="31">
        <v>2.2799999999999998</v>
      </c>
    </row>
    <row r="232" spans="1:10" x14ac:dyDescent="0.2">
      <c r="A232" s="6" t="s">
        <v>128</v>
      </c>
      <c r="B232" s="31">
        <v>0.02</v>
      </c>
      <c r="C232" s="31">
        <v>0.02</v>
      </c>
      <c r="D232" s="31">
        <v>0.02</v>
      </c>
      <c r="E232" s="31">
        <v>0.02</v>
      </c>
      <c r="F232" s="31">
        <v>0.33</v>
      </c>
      <c r="G232" s="31">
        <v>0.01</v>
      </c>
      <c r="H232" s="31">
        <v>0.33</v>
      </c>
      <c r="I232" s="31">
        <v>0.01</v>
      </c>
      <c r="J232" s="31">
        <v>1.1000000000000001</v>
      </c>
    </row>
    <row r="233" spans="1:10" x14ac:dyDescent="0.2">
      <c r="A233" s="6" t="s">
        <v>147</v>
      </c>
      <c r="B233" s="31">
        <v>0.01</v>
      </c>
      <c r="C233" s="31">
        <v>0.01</v>
      </c>
      <c r="D233" s="31">
        <v>0.02</v>
      </c>
      <c r="E233" s="31">
        <v>0.02</v>
      </c>
      <c r="F233" s="31">
        <v>0.28999999999999998</v>
      </c>
      <c r="G233" s="31">
        <v>0</v>
      </c>
      <c r="H233" s="31">
        <v>0.28999999999999998</v>
      </c>
      <c r="I233" s="31">
        <v>0</v>
      </c>
      <c r="J233" s="31">
        <v>1.1000000000000001</v>
      </c>
    </row>
    <row r="234" spans="1:10" x14ac:dyDescent="0.2">
      <c r="A234" s="6" t="s">
        <v>144</v>
      </c>
      <c r="B234" s="31">
        <v>0.02</v>
      </c>
      <c r="C234" s="31">
        <v>0.02</v>
      </c>
      <c r="D234" s="31">
        <v>0.03</v>
      </c>
      <c r="E234" s="31">
        <v>0.02</v>
      </c>
      <c r="F234" s="31">
        <v>0.35</v>
      </c>
      <c r="G234" s="31">
        <v>0.01</v>
      </c>
      <c r="H234" s="31">
        <v>0.35</v>
      </c>
      <c r="I234" s="31">
        <v>0.01</v>
      </c>
      <c r="J234" s="31">
        <v>1.46</v>
      </c>
    </row>
    <row r="235" spans="1:10" x14ac:dyDescent="0.2">
      <c r="A235" s="6" t="s">
        <v>149</v>
      </c>
      <c r="B235" s="31">
        <v>0.02</v>
      </c>
      <c r="C235" s="31">
        <v>0.02</v>
      </c>
      <c r="D235" s="31">
        <v>0.02</v>
      </c>
      <c r="E235" s="31">
        <v>0.02</v>
      </c>
      <c r="F235" s="31">
        <v>0.34</v>
      </c>
      <c r="G235" s="31">
        <v>0.01</v>
      </c>
      <c r="H235" s="31">
        <v>0.34</v>
      </c>
      <c r="I235" s="31">
        <v>0.01</v>
      </c>
      <c r="J235" s="31">
        <v>1.1000000000000001</v>
      </c>
    </row>
    <row r="236" spans="1:10" x14ac:dyDescent="0.2">
      <c r="A236" s="6" t="s">
        <v>152</v>
      </c>
      <c r="B236" s="31">
        <v>0.02</v>
      </c>
      <c r="C236" s="31">
        <v>0.02</v>
      </c>
      <c r="D236" s="31">
        <v>0.02</v>
      </c>
      <c r="E236" s="31">
        <v>0.02</v>
      </c>
      <c r="F236" s="31">
        <v>0.32</v>
      </c>
      <c r="G236" s="31">
        <v>0.01</v>
      </c>
      <c r="H236" s="31">
        <v>0.32</v>
      </c>
      <c r="I236" s="31">
        <v>0.01</v>
      </c>
      <c r="J236" s="31">
        <v>1.1000000000000001</v>
      </c>
    </row>
    <row r="237" spans="1:10" x14ac:dyDescent="0.2">
      <c r="A237" s="6" t="s">
        <v>145</v>
      </c>
      <c r="B237" s="31">
        <v>0.03</v>
      </c>
      <c r="C237" s="31">
        <v>0.03</v>
      </c>
      <c r="D237" s="31">
        <v>0.04</v>
      </c>
      <c r="E237" s="31">
        <v>0.03</v>
      </c>
      <c r="F237" s="31">
        <v>0.41</v>
      </c>
      <c r="G237" s="31">
        <v>0.01</v>
      </c>
      <c r="H237" s="31">
        <v>0.41</v>
      </c>
      <c r="I237" s="31">
        <v>0.01</v>
      </c>
      <c r="J237" s="31">
        <v>1.72</v>
      </c>
    </row>
    <row r="238" spans="1:10" x14ac:dyDescent="0.2">
      <c r="A238" s="6" t="s">
        <v>133</v>
      </c>
      <c r="B238" s="31">
        <v>0.03</v>
      </c>
      <c r="C238" s="31">
        <v>0.03</v>
      </c>
      <c r="D238" s="31">
        <v>0.05</v>
      </c>
      <c r="E238" s="31">
        <v>0.05</v>
      </c>
      <c r="F238" s="31">
        <v>0.48</v>
      </c>
      <c r="G238" s="31">
        <v>0.01</v>
      </c>
      <c r="H238" s="31">
        <v>0.48</v>
      </c>
      <c r="I238" s="31">
        <v>0.01</v>
      </c>
      <c r="J238" s="31">
        <v>2.09</v>
      </c>
    </row>
    <row r="239" spans="1:10" x14ac:dyDescent="0.2">
      <c r="A239" s="6" t="s">
        <v>129</v>
      </c>
      <c r="B239" s="31">
        <v>0.05</v>
      </c>
      <c r="C239" s="31">
        <v>0.05</v>
      </c>
      <c r="D239" s="31">
        <v>0.06</v>
      </c>
      <c r="E239" s="31">
        <v>0.06</v>
      </c>
      <c r="F239" s="31">
        <v>0.55000000000000004</v>
      </c>
      <c r="G239" s="31">
        <v>0.02</v>
      </c>
      <c r="H239" s="31">
        <v>0.55000000000000004</v>
      </c>
      <c r="I239" s="31">
        <v>0.02</v>
      </c>
      <c r="J239" s="31">
        <v>2.42</v>
      </c>
    </row>
    <row r="240" spans="1:10" x14ac:dyDescent="0.2">
      <c r="A240" s="6" t="s">
        <v>135</v>
      </c>
      <c r="B240" s="31">
        <v>0.02</v>
      </c>
      <c r="C240" s="31">
        <v>0.02</v>
      </c>
      <c r="D240" s="31">
        <v>0.02</v>
      </c>
      <c r="E240" s="31">
        <v>0.02</v>
      </c>
      <c r="F240" s="31">
        <v>0.33</v>
      </c>
      <c r="G240" s="31">
        <v>0.01</v>
      </c>
      <c r="H240" s="31">
        <v>0.33</v>
      </c>
      <c r="I240" s="31">
        <v>0.01</v>
      </c>
      <c r="J240" s="31">
        <v>1.4</v>
      </c>
    </row>
    <row r="241" spans="1:10" x14ac:dyDescent="0.2">
      <c r="A241" s="6" t="s">
        <v>141</v>
      </c>
      <c r="B241" s="31">
        <v>0.02</v>
      </c>
      <c r="C241" s="31">
        <v>0.02</v>
      </c>
      <c r="D241" s="31">
        <v>0.03</v>
      </c>
      <c r="E241" s="31">
        <v>0.02</v>
      </c>
      <c r="F241" s="31">
        <v>0.34</v>
      </c>
      <c r="G241" s="31">
        <v>0.01</v>
      </c>
      <c r="H241" s="31">
        <v>0.34</v>
      </c>
      <c r="I241" s="31">
        <v>0.01</v>
      </c>
      <c r="J241" s="31">
        <v>1.1000000000000001</v>
      </c>
    </row>
    <row r="242" spans="1:10" x14ac:dyDescent="0.2">
      <c r="A242" s="6" t="s">
        <v>131</v>
      </c>
      <c r="B242" s="31">
        <v>0.05</v>
      </c>
      <c r="C242" s="31">
        <v>0.05</v>
      </c>
      <c r="D242" s="31">
        <v>7.0000000000000007E-2</v>
      </c>
      <c r="E242" s="31">
        <v>7.0000000000000007E-2</v>
      </c>
      <c r="F242" s="31">
        <v>0.56000000000000005</v>
      </c>
      <c r="G242" s="31">
        <v>0.02</v>
      </c>
      <c r="H242" s="31">
        <v>0.56000000000000005</v>
      </c>
      <c r="I242" s="31">
        <v>0.02</v>
      </c>
      <c r="J242" s="31">
        <v>2.62</v>
      </c>
    </row>
    <row r="243" spans="1:10" x14ac:dyDescent="0.2">
      <c r="A243" s="6" t="s">
        <v>720</v>
      </c>
      <c r="B243" s="31">
        <v>0.05</v>
      </c>
      <c r="C243" s="31">
        <v>0.05</v>
      </c>
      <c r="D243" s="31">
        <v>7.0000000000000007E-2</v>
      </c>
      <c r="E243" s="31">
        <v>7.0000000000000007E-2</v>
      </c>
      <c r="F243" s="31">
        <v>0.56000000000000005</v>
      </c>
      <c r="G243" s="31">
        <v>0.02</v>
      </c>
      <c r="H243" s="31">
        <v>0.56000000000000005</v>
      </c>
      <c r="I243" s="31">
        <v>0.02</v>
      </c>
      <c r="J243" s="31">
        <v>2.77</v>
      </c>
    </row>
    <row r="244" spans="1:10" x14ac:dyDescent="0.2">
      <c r="A244" s="6" t="s">
        <v>142</v>
      </c>
      <c r="B244" s="31">
        <v>0.06</v>
      </c>
      <c r="C244" s="31">
        <v>0.06</v>
      </c>
      <c r="D244" s="31">
        <v>7.0000000000000007E-2</v>
      </c>
      <c r="E244" s="31">
        <v>7.0000000000000007E-2</v>
      </c>
      <c r="F244" s="31">
        <v>0.56999999999999995</v>
      </c>
      <c r="G244" s="31">
        <v>0.02</v>
      </c>
      <c r="H244" s="31">
        <v>0.56999999999999995</v>
      </c>
      <c r="I244" s="31">
        <v>0.02</v>
      </c>
      <c r="J244" s="31">
        <v>2.99</v>
      </c>
    </row>
    <row r="245" spans="1:10" x14ac:dyDescent="0.2">
      <c r="A245" s="6" t="s">
        <v>138</v>
      </c>
      <c r="B245" s="31">
        <v>0.02</v>
      </c>
      <c r="C245" s="31">
        <v>0.02</v>
      </c>
      <c r="D245" s="31">
        <v>0.02</v>
      </c>
      <c r="E245" s="31">
        <v>0.02</v>
      </c>
      <c r="F245" s="31">
        <v>0.33</v>
      </c>
      <c r="G245" s="31">
        <v>0.01</v>
      </c>
      <c r="H245" s="31">
        <v>0.33</v>
      </c>
      <c r="I245" s="31">
        <v>0.01</v>
      </c>
      <c r="J245" s="31">
        <v>1.1000000000000001</v>
      </c>
    </row>
    <row r="246" spans="1:10" x14ac:dyDescent="0.2">
      <c r="A246" s="6" t="s">
        <v>72</v>
      </c>
      <c r="B246" s="31">
        <v>0.01</v>
      </c>
      <c r="C246" s="31">
        <v>0.01</v>
      </c>
      <c r="D246" s="31">
        <v>0.02</v>
      </c>
      <c r="E246" s="31">
        <v>0.02</v>
      </c>
      <c r="F246" s="31">
        <v>0.3</v>
      </c>
      <c r="G246" s="31">
        <v>0</v>
      </c>
      <c r="H246" s="31">
        <v>0.3</v>
      </c>
      <c r="I246" s="31">
        <v>0</v>
      </c>
      <c r="J246" s="31">
        <v>1.4</v>
      </c>
    </row>
    <row r="247" spans="1:10" x14ac:dyDescent="0.2">
      <c r="A247" s="6" t="s">
        <v>69</v>
      </c>
      <c r="B247" s="31">
        <v>0.02</v>
      </c>
      <c r="C247" s="31">
        <v>0.02</v>
      </c>
      <c r="D247" s="31">
        <v>0.02</v>
      </c>
      <c r="E247" s="31">
        <v>0.02</v>
      </c>
      <c r="F247" s="31">
        <v>0.33</v>
      </c>
      <c r="G247" s="31">
        <v>0.01</v>
      </c>
      <c r="H247" s="31">
        <v>0.33</v>
      </c>
      <c r="I247" s="31">
        <v>0.01</v>
      </c>
      <c r="J247" s="31">
        <v>1.88</v>
      </c>
    </row>
    <row r="248" spans="1:10" x14ac:dyDescent="0.2">
      <c r="A248" s="6" t="s">
        <v>70</v>
      </c>
      <c r="B248" s="31">
        <v>0.06</v>
      </c>
      <c r="C248" s="31">
        <v>0.06</v>
      </c>
      <c r="D248" s="31">
        <v>0.08</v>
      </c>
      <c r="E248" s="31">
        <v>0.08</v>
      </c>
      <c r="F248" s="31">
        <v>0.57999999999999996</v>
      </c>
      <c r="G248" s="31">
        <v>0.02</v>
      </c>
      <c r="H248" s="31">
        <v>0.57999999999999996</v>
      </c>
      <c r="I248" s="31">
        <v>0.02</v>
      </c>
      <c r="J248" s="31">
        <v>2.99</v>
      </c>
    </row>
    <row r="249" spans="1:10" x14ac:dyDescent="0.2">
      <c r="A249" s="6" t="s">
        <v>139</v>
      </c>
      <c r="B249" s="31">
        <v>7.0000000000000007E-2</v>
      </c>
      <c r="C249" s="31">
        <v>7.0000000000000007E-2</v>
      </c>
      <c r="D249" s="31">
        <v>0.08</v>
      </c>
      <c r="E249" s="31">
        <v>0.08</v>
      </c>
      <c r="F249" s="31">
        <v>0.59</v>
      </c>
      <c r="G249" s="31">
        <v>0.02</v>
      </c>
      <c r="H249" s="31">
        <v>0.59</v>
      </c>
      <c r="I249" s="31">
        <v>0.02</v>
      </c>
      <c r="J249" s="31">
        <v>2.99</v>
      </c>
    </row>
    <row r="250" spans="1:10" x14ac:dyDescent="0.2">
      <c r="A250" s="6" t="s">
        <v>74</v>
      </c>
      <c r="B250" s="31">
        <v>0.01</v>
      </c>
      <c r="C250" s="31">
        <v>0.01</v>
      </c>
      <c r="D250" s="31">
        <v>0.02</v>
      </c>
      <c r="E250" s="31">
        <v>0.02</v>
      </c>
      <c r="F250" s="31">
        <v>0.28000000000000003</v>
      </c>
      <c r="G250" s="31">
        <v>0</v>
      </c>
      <c r="H250" s="31">
        <v>0.28000000000000003</v>
      </c>
      <c r="I250" s="31">
        <v>0</v>
      </c>
      <c r="J250" s="31">
        <v>1.4</v>
      </c>
    </row>
    <row r="251" spans="1:10" x14ac:dyDescent="0.2">
      <c r="A251" s="6" t="s">
        <v>78</v>
      </c>
      <c r="B251" s="31">
        <v>0.01</v>
      </c>
      <c r="C251" s="31">
        <v>0.01</v>
      </c>
      <c r="D251" s="31">
        <v>0.02</v>
      </c>
      <c r="E251" s="31">
        <v>0.02</v>
      </c>
      <c r="F251" s="31">
        <v>0.28000000000000003</v>
      </c>
      <c r="G251" s="31">
        <v>0</v>
      </c>
      <c r="H251" s="31">
        <v>0.28000000000000003</v>
      </c>
      <c r="I251" s="31">
        <v>0</v>
      </c>
      <c r="J251" s="31">
        <v>1.4</v>
      </c>
    </row>
    <row r="252" spans="1:10" x14ac:dyDescent="0.2">
      <c r="A252" s="6" t="s">
        <v>76</v>
      </c>
      <c r="B252" s="31">
        <v>0.02</v>
      </c>
      <c r="C252" s="31">
        <v>0.02</v>
      </c>
      <c r="D252" s="31">
        <v>0.03</v>
      </c>
      <c r="E252" s="31">
        <v>0.03</v>
      </c>
      <c r="F252" s="31">
        <v>0.39</v>
      </c>
      <c r="G252" s="31">
        <v>0.01</v>
      </c>
      <c r="H252" s="31">
        <v>0.39</v>
      </c>
      <c r="I252" s="31">
        <v>0.01</v>
      </c>
      <c r="J252" s="31">
        <v>1.62</v>
      </c>
    </row>
    <row r="253" spans="1:10" x14ac:dyDescent="0.2">
      <c r="A253" s="6" t="s">
        <v>59</v>
      </c>
      <c r="B253" s="31">
        <v>0.03</v>
      </c>
      <c r="C253" s="31">
        <v>0.03</v>
      </c>
      <c r="D253" s="31">
        <v>0.04</v>
      </c>
      <c r="E253" s="31">
        <v>0.04</v>
      </c>
      <c r="F253" s="31">
        <v>0.44</v>
      </c>
      <c r="G253" s="31">
        <v>0.01</v>
      </c>
      <c r="H253" s="31">
        <v>0.44</v>
      </c>
      <c r="I253" s="31">
        <v>0.01</v>
      </c>
      <c r="J253" s="31">
        <v>2</v>
      </c>
    </row>
    <row r="254" spans="1:10" x14ac:dyDescent="0.2">
      <c r="A254" s="6" t="s">
        <v>56</v>
      </c>
      <c r="B254" s="31">
        <v>0.02</v>
      </c>
      <c r="C254" s="31">
        <v>0.02</v>
      </c>
      <c r="D254" s="31">
        <v>0.02</v>
      </c>
      <c r="E254" s="31">
        <v>0.02</v>
      </c>
      <c r="F254" s="31">
        <v>0.32</v>
      </c>
      <c r="G254" s="31">
        <v>0.01</v>
      </c>
      <c r="H254" s="31">
        <v>0.32</v>
      </c>
      <c r="I254" s="31">
        <v>0.01</v>
      </c>
      <c r="J254" s="31">
        <v>1.1000000000000001</v>
      </c>
    </row>
    <row r="255" spans="1:10" x14ac:dyDescent="0.2">
      <c r="A255" s="6" t="s">
        <v>62</v>
      </c>
      <c r="B255" s="31">
        <v>0.01</v>
      </c>
      <c r="C255" s="31">
        <v>0.01</v>
      </c>
      <c r="D255" s="31">
        <v>0.02</v>
      </c>
      <c r="E255" s="31">
        <v>0.02</v>
      </c>
      <c r="F255" s="31">
        <v>0.28000000000000003</v>
      </c>
      <c r="G255" s="31">
        <v>0</v>
      </c>
      <c r="H255" s="31">
        <v>0.28000000000000003</v>
      </c>
      <c r="I255" s="31">
        <v>0</v>
      </c>
      <c r="J255" s="31">
        <v>1.1000000000000001</v>
      </c>
    </row>
    <row r="256" spans="1:10" x14ac:dyDescent="0.2">
      <c r="A256" s="6" t="s">
        <v>67</v>
      </c>
      <c r="B256" s="31">
        <v>0.02</v>
      </c>
      <c r="C256" s="31">
        <v>0.02</v>
      </c>
      <c r="D256" s="31">
        <v>0.02</v>
      </c>
      <c r="E256" s="31">
        <v>0.02</v>
      </c>
      <c r="F256" s="31">
        <v>0.32</v>
      </c>
      <c r="G256" s="31">
        <v>0.01</v>
      </c>
      <c r="H256" s="31">
        <v>0.32</v>
      </c>
      <c r="I256" s="31">
        <v>0.01</v>
      </c>
      <c r="J256" s="31">
        <v>1.1000000000000001</v>
      </c>
    </row>
    <row r="257" spans="1:10" x14ac:dyDescent="0.2">
      <c r="A257" s="6" t="s">
        <v>63</v>
      </c>
      <c r="B257" s="31">
        <v>0.06</v>
      </c>
      <c r="C257" s="31">
        <v>0.06</v>
      </c>
      <c r="D257" s="31">
        <v>0.08</v>
      </c>
      <c r="E257" s="31">
        <v>0.08</v>
      </c>
      <c r="F257" s="31">
        <v>0.57999999999999996</v>
      </c>
      <c r="G257" s="31">
        <v>0.02</v>
      </c>
      <c r="H257" s="31">
        <v>0.57999999999999996</v>
      </c>
      <c r="I257" s="31">
        <v>0.02</v>
      </c>
      <c r="J257" s="31">
        <v>3.05</v>
      </c>
    </row>
    <row r="258" spans="1:10" x14ac:dyDescent="0.2">
      <c r="A258" s="6" t="s">
        <v>65</v>
      </c>
      <c r="B258" s="31">
        <v>0.02</v>
      </c>
      <c r="C258" s="31">
        <v>0.02</v>
      </c>
      <c r="D258" s="31">
        <v>0.02</v>
      </c>
      <c r="E258" s="31">
        <v>0.02</v>
      </c>
      <c r="F258" s="31">
        <v>0.33</v>
      </c>
      <c r="G258" s="31">
        <v>0.01</v>
      </c>
      <c r="H258" s="31">
        <v>0.33</v>
      </c>
      <c r="I258" s="31">
        <v>0.01</v>
      </c>
      <c r="J258" s="31">
        <v>1.1000000000000001</v>
      </c>
    </row>
    <row r="259" spans="1:10" x14ac:dyDescent="0.2">
      <c r="A259" s="6" t="s">
        <v>80</v>
      </c>
      <c r="B259" s="31">
        <v>0.02</v>
      </c>
      <c r="C259" s="31">
        <v>0.01</v>
      </c>
      <c r="D259" s="31">
        <v>0.02</v>
      </c>
      <c r="E259" s="31">
        <v>0.02</v>
      </c>
      <c r="F259" s="31">
        <v>0.31</v>
      </c>
      <c r="G259" s="31">
        <v>0</v>
      </c>
      <c r="H259" s="31">
        <v>0.31</v>
      </c>
      <c r="I259" s="31">
        <v>0</v>
      </c>
      <c r="J259" s="31">
        <v>1.4</v>
      </c>
    </row>
    <row r="260" spans="1:10" x14ac:dyDescent="0.2">
      <c r="A260" s="6" t="s">
        <v>97</v>
      </c>
      <c r="B260" s="31">
        <v>0.02</v>
      </c>
      <c r="C260" s="31">
        <v>0.01</v>
      </c>
      <c r="D260" s="31">
        <v>0.02</v>
      </c>
      <c r="E260" s="31">
        <v>0.02</v>
      </c>
      <c r="F260" s="31">
        <v>0.3</v>
      </c>
      <c r="G260" s="31">
        <v>0</v>
      </c>
      <c r="H260" s="31">
        <v>0.3</v>
      </c>
      <c r="I260" s="31">
        <v>0</v>
      </c>
      <c r="J260" s="31">
        <v>1.1000000000000001</v>
      </c>
    </row>
    <row r="261" spans="1:10" x14ac:dyDescent="0.2">
      <c r="A261" s="6" t="s">
        <v>81</v>
      </c>
      <c r="B261" s="31">
        <v>0.02</v>
      </c>
      <c r="C261" s="31">
        <v>0.02</v>
      </c>
      <c r="D261" s="31">
        <v>0.03</v>
      </c>
      <c r="E261" s="31">
        <v>0.03</v>
      </c>
      <c r="F261" s="31">
        <v>0.38</v>
      </c>
      <c r="G261" s="31">
        <v>0.01</v>
      </c>
      <c r="H261" s="31">
        <v>0.38</v>
      </c>
      <c r="I261" s="31">
        <v>0.01</v>
      </c>
      <c r="J261" s="31">
        <v>1.61</v>
      </c>
    </row>
    <row r="262" spans="1:10" x14ac:dyDescent="0.2">
      <c r="A262" s="6" t="s">
        <v>99</v>
      </c>
      <c r="B262" s="31">
        <v>0.02</v>
      </c>
      <c r="C262" s="31">
        <v>0.02</v>
      </c>
      <c r="D262" s="31">
        <v>0.02</v>
      </c>
      <c r="E262" s="31">
        <v>0.02</v>
      </c>
      <c r="F262" s="31">
        <v>0.34</v>
      </c>
      <c r="G262" s="31">
        <v>0.01</v>
      </c>
      <c r="H262" s="31">
        <v>0.34</v>
      </c>
      <c r="I262" s="31">
        <v>0.01</v>
      </c>
      <c r="J262" s="31">
        <v>1.1000000000000001</v>
      </c>
    </row>
    <row r="263" spans="1:10" x14ac:dyDescent="0.2">
      <c r="A263" s="6" t="s">
        <v>104</v>
      </c>
      <c r="B263" s="31">
        <v>0.02</v>
      </c>
      <c r="C263" s="31">
        <v>0.02</v>
      </c>
      <c r="D263" s="31">
        <v>0.03</v>
      </c>
      <c r="E263" s="31">
        <v>0.02</v>
      </c>
      <c r="F263" s="31">
        <v>0.35</v>
      </c>
      <c r="G263" s="31">
        <v>0.01</v>
      </c>
      <c r="H263" s="31">
        <v>0.35</v>
      </c>
      <c r="I263" s="31">
        <v>0.01</v>
      </c>
      <c r="J263" s="31">
        <v>1.1000000000000001</v>
      </c>
    </row>
    <row r="264" spans="1:10" x14ac:dyDescent="0.2">
      <c r="A264" s="6" t="s">
        <v>102</v>
      </c>
      <c r="B264" s="31">
        <v>0.02</v>
      </c>
      <c r="C264" s="31">
        <v>0.02</v>
      </c>
      <c r="D264" s="31">
        <v>0.03</v>
      </c>
      <c r="E264" s="31">
        <v>0.03</v>
      </c>
      <c r="F264" s="31">
        <v>0.38</v>
      </c>
      <c r="G264" s="31">
        <v>0.01</v>
      </c>
      <c r="H264" s="31">
        <v>0.38</v>
      </c>
      <c r="I264" s="31">
        <v>0.01</v>
      </c>
      <c r="J264" s="31">
        <v>1.54</v>
      </c>
    </row>
    <row r="265" spans="1:10" x14ac:dyDescent="0.2">
      <c r="A265" s="6" t="s">
        <v>86</v>
      </c>
      <c r="B265" s="31">
        <v>0.03</v>
      </c>
      <c r="C265" s="31">
        <v>0.02</v>
      </c>
      <c r="D265" s="31">
        <v>0.03</v>
      </c>
      <c r="E265" s="31">
        <v>0.03</v>
      </c>
      <c r="F265" s="31">
        <v>0.4</v>
      </c>
      <c r="G265" s="31">
        <v>0.01</v>
      </c>
      <c r="H265" s="31">
        <v>0.4</v>
      </c>
      <c r="I265" s="31">
        <v>0.01</v>
      </c>
      <c r="J265" s="31">
        <v>1.74</v>
      </c>
    </row>
    <row r="266" spans="1:10" x14ac:dyDescent="0.2">
      <c r="A266" s="6" t="s">
        <v>87</v>
      </c>
      <c r="B266" s="31">
        <v>0.05</v>
      </c>
      <c r="C266" s="31">
        <v>0.05</v>
      </c>
      <c r="D266" s="31">
        <v>7.0000000000000007E-2</v>
      </c>
      <c r="E266" s="31">
        <v>7.0000000000000007E-2</v>
      </c>
      <c r="F266" s="31">
        <v>0.56999999999999995</v>
      </c>
      <c r="G266" s="31">
        <v>0.02</v>
      </c>
      <c r="H266" s="31">
        <v>0.56999999999999995</v>
      </c>
      <c r="I266" s="31">
        <v>0.02</v>
      </c>
      <c r="J266" s="31">
        <v>2.61</v>
      </c>
    </row>
    <row r="267" spans="1:10" x14ac:dyDescent="0.2">
      <c r="A267" s="6" t="s">
        <v>712</v>
      </c>
      <c r="B267" s="31">
        <v>0.05</v>
      </c>
      <c r="C267" s="31">
        <v>0.05</v>
      </c>
      <c r="D267" s="31">
        <v>7.0000000000000007E-2</v>
      </c>
      <c r="E267" s="31">
        <v>7.0000000000000007E-2</v>
      </c>
      <c r="F267" s="31">
        <v>0.57999999999999996</v>
      </c>
      <c r="G267" s="31">
        <v>0.02</v>
      </c>
      <c r="H267" s="31">
        <v>0.57999999999999996</v>
      </c>
      <c r="I267" s="31">
        <v>0.02</v>
      </c>
      <c r="J267" s="31">
        <v>3.83</v>
      </c>
    </row>
    <row r="268" spans="1:10" x14ac:dyDescent="0.2">
      <c r="A268" s="6" t="s">
        <v>724</v>
      </c>
      <c r="B268" s="31">
        <v>0.06</v>
      </c>
      <c r="C268" s="31">
        <v>0.06</v>
      </c>
      <c r="D268" s="31">
        <v>7.0000000000000007E-2</v>
      </c>
      <c r="E268" s="31">
        <v>7.0000000000000007E-2</v>
      </c>
      <c r="F268" s="31">
        <v>0.56999999999999995</v>
      </c>
      <c r="G268" s="31">
        <v>0.02</v>
      </c>
      <c r="H268" s="31">
        <v>0.56999999999999995</v>
      </c>
      <c r="I268" s="31">
        <v>0.02</v>
      </c>
      <c r="J268" s="31">
        <v>3.76</v>
      </c>
    </row>
    <row r="269" spans="1:10" x14ac:dyDescent="0.2">
      <c r="A269" s="6" t="s">
        <v>83</v>
      </c>
      <c r="B269" s="31">
        <v>0.01</v>
      </c>
      <c r="C269" s="31">
        <v>0.01</v>
      </c>
      <c r="D269" s="31">
        <v>0.01</v>
      </c>
      <c r="E269" s="31">
        <v>0.01</v>
      </c>
      <c r="F269" s="31">
        <v>0.19</v>
      </c>
      <c r="G269" s="31">
        <v>0</v>
      </c>
      <c r="H269" s="31">
        <v>0.19</v>
      </c>
      <c r="I269" s="31">
        <v>0</v>
      </c>
      <c r="J269" s="31">
        <v>1.1000000000000001</v>
      </c>
    </row>
    <row r="270" spans="1:10" x14ac:dyDescent="0.2">
      <c r="A270" s="6" t="s">
        <v>84</v>
      </c>
      <c r="B270" s="31">
        <v>0.06</v>
      </c>
      <c r="C270" s="31">
        <v>0.06</v>
      </c>
      <c r="D270" s="31">
        <v>0.08</v>
      </c>
      <c r="E270" s="31">
        <v>0.08</v>
      </c>
      <c r="F270" s="31">
        <v>0.62</v>
      </c>
      <c r="G270" s="31">
        <v>0.02</v>
      </c>
      <c r="H270" s="31">
        <v>0.62</v>
      </c>
      <c r="I270" s="31">
        <v>0.02</v>
      </c>
      <c r="J270" s="31">
        <v>3.89</v>
      </c>
    </row>
    <row r="271" spans="1:10" x14ac:dyDescent="0.2">
      <c r="A271" s="6" t="s">
        <v>89</v>
      </c>
      <c r="B271" s="31">
        <v>0.01</v>
      </c>
      <c r="C271" s="31">
        <v>0.01</v>
      </c>
      <c r="D271" s="31">
        <v>0.02</v>
      </c>
      <c r="E271" s="31">
        <v>0.02</v>
      </c>
      <c r="F271" s="31">
        <v>0.28000000000000003</v>
      </c>
      <c r="G271" s="31">
        <v>0</v>
      </c>
      <c r="H271" s="31">
        <v>0.28000000000000003</v>
      </c>
      <c r="I271" s="31">
        <v>0</v>
      </c>
      <c r="J271" s="31">
        <v>1.1000000000000001</v>
      </c>
    </row>
    <row r="272" spans="1:10" x14ac:dyDescent="0.2">
      <c r="A272" s="6" t="s">
        <v>57</v>
      </c>
      <c r="B272" s="31">
        <v>0.03</v>
      </c>
      <c r="C272" s="31">
        <v>0.03</v>
      </c>
      <c r="D272" s="31">
        <v>0.04</v>
      </c>
      <c r="E272" s="31">
        <v>0.04</v>
      </c>
      <c r="F272" s="31">
        <v>0.43</v>
      </c>
      <c r="G272" s="31">
        <v>0.01</v>
      </c>
      <c r="H272" s="31">
        <v>0.43</v>
      </c>
      <c r="I272" s="31">
        <v>0.01</v>
      </c>
      <c r="J272" s="31">
        <v>1.4</v>
      </c>
    </row>
    <row r="273" spans="1:10" x14ac:dyDescent="0.2">
      <c r="A273" s="6" t="s">
        <v>92</v>
      </c>
      <c r="B273" s="31">
        <v>0.02</v>
      </c>
      <c r="C273" s="31">
        <v>0.02</v>
      </c>
      <c r="D273" s="31">
        <v>0.02</v>
      </c>
      <c r="E273" s="31">
        <v>0.02</v>
      </c>
      <c r="F273" s="31">
        <v>0.34</v>
      </c>
      <c r="G273" s="31">
        <v>0.01</v>
      </c>
      <c r="H273" s="31">
        <v>0.34</v>
      </c>
      <c r="I273" s="31">
        <v>0.01</v>
      </c>
      <c r="J273" s="31">
        <v>1.1000000000000001</v>
      </c>
    </row>
    <row r="274" spans="1:10" x14ac:dyDescent="0.2">
      <c r="A274" s="6" t="s">
        <v>90</v>
      </c>
      <c r="B274" s="31">
        <v>0.04</v>
      </c>
      <c r="C274" s="31">
        <v>0.04</v>
      </c>
      <c r="D274" s="31">
        <v>0.05</v>
      </c>
      <c r="E274" s="31">
        <v>0.05</v>
      </c>
      <c r="F274" s="31">
        <v>0.53</v>
      </c>
      <c r="G274" s="31">
        <v>0.01</v>
      </c>
      <c r="H274" s="31">
        <v>0.53</v>
      </c>
      <c r="I274" s="31">
        <v>0.01</v>
      </c>
      <c r="J274" s="31">
        <v>2.2000000000000002</v>
      </c>
    </row>
    <row r="275" spans="1:10" x14ac:dyDescent="0.2">
      <c r="A275" s="6" t="s">
        <v>212</v>
      </c>
      <c r="B275" s="31">
        <v>0.02</v>
      </c>
      <c r="C275" s="31">
        <v>0.02</v>
      </c>
      <c r="D275" s="31">
        <v>0.03</v>
      </c>
      <c r="E275" s="31">
        <v>0.02</v>
      </c>
      <c r="F275" s="31">
        <v>0.34</v>
      </c>
      <c r="G275" s="31">
        <v>0.01</v>
      </c>
      <c r="H275" s="31">
        <v>0.34</v>
      </c>
      <c r="I275" s="31">
        <v>0.01</v>
      </c>
      <c r="J275" s="31">
        <v>1.1000000000000001</v>
      </c>
    </row>
    <row r="276" spans="1:10" x14ac:dyDescent="0.2">
      <c r="A276" s="6" t="s">
        <v>60</v>
      </c>
      <c r="B276" s="31">
        <v>0.06</v>
      </c>
      <c r="C276" s="31">
        <v>0.06</v>
      </c>
      <c r="D276" s="31">
        <v>0.08</v>
      </c>
      <c r="E276" s="31">
        <v>7.0000000000000007E-2</v>
      </c>
      <c r="F276" s="31">
        <v>0.61</v>
      </c>
      <c r="G276" s="31">
        <v>0.02</v>
      </c>
      <c r="H276" s="31">
        <v>0.61</v>
      </c>
      <c r="I276" s="31">
        <v>0.02</v>
      </c>
      <c r="J276" s="31">
        <v>2.19</v>
      </c>
    </row>
    <row r="277" spans="1:10" x14ac:dyDescent="0.2">
      <c r="A277" s="6" t="s">
        <v>214</v>
      </c>
      <c r="B277" s="31">
        <v>0.01</v>
      </c>
      <c r="C277" s="31">
        <v>0.01</v>
      </c>
      <c r="D277" s="31">
        <v>0.02</v>
      </c>
      <c r="E277" s="31">
        <v>0.02</v>
      </c>
      <c r="F277" s="31">
        <v>0.3</v>
      </c>
      <c r="G277" s="31">
        <v>0</v>
      </c>
      <c r="H277" s="31">
        <v>0.3</v>
      </c>
      <c r="I277" s="31">
        <v>0</v>
      </c>
      <c r="J277" s="31">
        <v>1.1000000000000001</v>
      </c>
    </row>
    <row r="278" spans="1:10" x14ac:dyDescent="0.2">
      <c r="A278" s="6" t="s">
        <v>218</v>
      </c>
      <c r="B278" s="31">
        <v>0.01</v>
      </c>
      <c r="C278" s="31">
        <v>0.01</v>
      </c>
      <c r="D278" s="31">
        <v>0.02</v>
      </c>
      <c r="E278" s="31">
        <v>0.02</v>
      </c>
      <c r="F278" s="31">
        <v>0.3</v>
      </c>
      <c r="G278" s="31">
        <v>0</v>
      </c>
      <c r="H278" s="31">
        <v>0.3</v>
      </c>
      <c r="I278" s="31">
        <v>0</v>
      </c>
      <c r="J278" s="31">
        <v>1.4</v>
      </c>
    </row>
    <row r="279" spans="1:10" x14ac:dyDescent="0.2">
      <c r="A279" s="6" t="s">
        <v>215</v>
      </c>
      <c r="B279" s="31">
        <v>0.03</v>
      </c>
      <c r="C279" s="31">
        <v>0.02</v>
      </c>
      <c r="D279" s="31">
        <v>0.03</v>
      </c>
      <c r="E279" s="31">
        <v>0.03</v>
      </c>
      <c r="F279" s="31">
        <v>0.4</v>
      </c>
      <c r="G279" s="31">
        <v>0.01</v>
      </c>
      <c r="H279" s="31">
        <v>0.4</v>
      </c>
      <c r="I279" s="31">
        <v>0.01</v>
      </c>
      <c r="J279" s="31">
        <v>1.8</v>
      </c>
    </row>
    <row r="280" spans="1:10" x14ac:dyDescent="0.2">
      <c r="A280" s="6" t="s">
        <v>203</v>
      </c>
      <c r="B280" s="31">
        <v>0.01</v>
      </c>
      <c r="C280" s="31">
        <v>0.01</v>
      </c>
      <c r="D280" s="31">
        <v>0.02</v>
      </c>
      <c r="E280" s="31">
        <v>0.02</v>
      </c>
      <c r="F280" s="31">
        <v>0.3</v>
      </c>
      <c r="G280" s="31">
        <v>0</v>
      </c>
      <c r="H280" s="31">
        <v>0.3</v>
      </c>
      <c r="I280" s="31">
        <v>0</v>
      </c>
      <c r="J280" s="31">
        <v>1.1000000000000001</v>
      </c>
    </row>
    <row r="281" spans="1:10" x14ac:dyDescent="0.2">
      <c r="A281" s="6" t="s">
        <v>200</v>
      </c>
      <c r="B281" s="31">
        <v>0.01</v>
      </c>
      <c r="C281" s="31">
        <v>0.01</v>
      </c>
      <c r="D281" s="31">
        <v>0.02</v>
      </c>
      <c r="E281" s="31">
        <v>0.02</v>
      </c>
      <c r="F281" s="31">
        <v>0.3</v>
      </c>
      <c r="G281" s="31">
        <v>0</v>
      </c>
      <c r="H281" s="31">
        <v>0.3</v>
      </c>
      <c r="I281" s="31">
        <v>0</v>
      </c>
      <c r="J281" s="31">
        <v>1.4</v>
      </c>
    </row>
    <row r="282" spans="1:10" x14ac:dyDescent="0.2">
      <c r="A282" s="6" t="s">
        <v>201</v>
      </c>
      <c r="B282" s="31">
        <v>0.03</v>
      </c>
      <c r="C282" s="31">
        <v>0.03</v>
      </c>
      <c r="D282" s="31">
        <v>0.04</v>
      </c>
      <c r="E282" s="31">
        <v>0.04</v>
      </c>
      <c r="F282" s="31">
        <v>0.47</v>
      </c>
      <c r="G282" s="31">
        <v>0.01</v>
      </c>
      <c r="H282" s="31">
        <v>0.47</v>
      </c>
      <c r="I282" s="31">
        <v>0.01</v>
      </c>
      <c r="J282" s="31">
        <v>1.8</v>
      </c>
    </row>
    <row r="283" spans="1:10" x14ac:dyDescent="0.2">
      <c r="A283" s="6" t="s">
        <v>209</v>
      </c>
      <c r="B283" s="31">
        <v>0.01</v>
      </c>
      <c r="C283" s="31">
        <v>0.01</v>
      </c>
      <c r="D283" s="31">
        <v>0.02</v>
      </c>
      <c r="E283" s="31">
        <v>0.02</v>
      </c>
      <c r="F283" s="31">
        <v>0.3</v>
      </c>
      <c r="G283" s="31">
        <v>0</v>
      </c>
      <c r="H283" s="31">
        <v>0.3</v>
      </c>
      <c r="I283" s="31">
        <v>0</v>
      </c>
      <c r="J283" s="31">
        <v>1.1000000000000001</v>
      </c>
    </row>
    <row r="284" spans="1:10" x14ac:dyDescent="0.2">
      <c r="A284" s="6" t="s">
        <v>205</v>
      </c>
      <c r="B284" s="31">
        <v>0.04</v>
      </c>
      <c r="C284" s="31">
        <v>0.04</v>
      </c>
      <c r="D284" s="31">
        <v>0.05</v>
      </c>
      <c r="E284" s="31">
        <v>0.05</v>
      </c>
      <c r="F284" s="31">
        <v>0.5</v>
      </c>
      <c r="G284" s="31">
        <v>0.01</v>
      </c>
      <c r="H284" s="31">
        <v>0.5</v>
      </c>
      <c r="I284" s="31">
        <v>0.01</v>
      </c>
      <c r="J284" s="31">
        <v>2.2200000000000002</v>
      </c>
    </row>
    <row r="285" spans="1:10" x14ac:dyDescent="0.2">
      <c r="A285" s="6" t="s">
        <v>207</v>
      </c>
      <c r="B285" s="31">
        <v>0.11</v>
      </c>
      <c r="C285" s="31">
        <v>0.11</v>
      </c>
      <c r="D285" s="31">
        <v>0.13</v>
      </c>
      <c r="E285" s="31">
        <v>0.13</v>
      </c>
      <c r="F285" s="31">
        <v>0.64</v>
      </c>
      <c r="G285" s="31">
        <v>0.02</v>
      </c>
      <c r="H285" s="31">
        <v>0.64</v>
      </c>
      <c r="I285" s="31">
        <v>0.02</v>
      </c>
      <c r="J285" s="31">
        <v>4.3600000000000003</v>
      </c>
    </row>
    <row r="286" spans="1:10" x14ac:dyDescent="0.2">
      <c r="A286" s="6" t="s">
        <v>220</v>
      </c>
      <c r="B286" s="31">
        <v>0.01</v>
      </c>
      <c r="C286" s="31">
        <v>0.01</v>
      </c>
      <c r="D286" s="31">
        <v>0.02</v>
      </c>
      <c r="E286" s="31">
        <v>0.02</v>
      </c>
      <c r="F286" s="31">
        <v>0.3</v>
      </c>
      <c r="G286" s="31">
        <v>0</v>
      </c>
      <c r="H286" s="31">
        <v>0.3</v>
      </c>
      <c r="I286" s="31">
        <v>0</v>
      </c>
      <c r="J286" s="31">
        <v>1.1000000000000001</v>
      </c>
    </row>
    <row r="287" spans="1:10" x14ac:dyDescent="0.2">
      <c r="A287" s="6" t="s">
        <v>95</v>
      </c>
      <c r="B287" s="31">
        <v>0.03</v>
      </c>
      <c r="C287" s="31">
        <v>0.02</v>
      </c>
      <c r="D287" s="31">
        <v>0.03</v>
      </c>
      <c r="E287" s="31">
        <v>0.03</v>
      </c>
      <c r="F287" s="31">
        <v>0.4</v>
      </c>
      <c r="G287" s="31">
        <v>0.01</v>
      </c>
      <c r="H287" s="31">
        <v>0.4</v>
      </c>
      <c r="I287" s="31">
        <v>0.01</v>
      </c>
      <c r="J287" s="31">
        <v>1.91</v>
      </c>
    </row>
    <row r="288" spans="1:10" x14ac:dyDescent="0.2">
      <c r="A288" s="6" t="s">
        <v>221</v>
      </c>
      <c r="B288" s="31">
        <v>0.11</v>
      </c>
      <c r="C288" s="31">
        <v>0.11</v>
      </c>
      <c r="D288" s="31">
        <v>0.14000000000000001</v>
      </c>
      <c r="E288" s="31">
        <v>0.14000000000000001</v>
      </c>
      <c r="F288" s="31">
        <v>0.65</v>
      </c>
      <c r="G288" s="31">
        <v>0.02</v>
      </c>
      <c r="H288" s="31">
        <v>0.65</v>
      </c>
      <c r="I288" s="31">
        <v>0.02</v>
      </c>
      <c r="J288" s="31">
        <v>3.97</v>
      </c>
    </row>
    <row r="289" spans="1:10" x14ac:dyDescent="0.2">
      <c r="A289" s="6" t="s">
        <v>237</v>
      </c>
      <c r="B289" s="31">
        <v>0.12</v>
      </c>
      <c r="C289" s="31">
        <v>0.12</v>
      </c>
      <c r="D289" s="31">
        <v>0.14000000000000001</v>
      </c>
      <c r="E289" s="31">
        <v>0.14000000000000001</v>
      </c>
      <c r="F289" s="31">
        <v>0.65</v>
      </c>
      <c r="G289" s="31">
        <v>0.02</v>
      </c>
      <c r="H289" s="31">
        <v>0.65</v>
      </c>
      <c r="I289" s="31">
        <v>0.02</v>
      </c>
      <c r="J289" s="31">
        <v>4.1500000000000004</v>
      </c>
    </row>
    <row r="290" spans="1:10" x14ac:dyDescent="0.2">
      <c r="A290" s="6" t="s">
        <v>100</v>
      </c>
      <c r="B290" s="31">
        <v>0.12</v>
      </c>
      <c r="C290" s="31">
        <v>0.12</v>
      </c>
      <c r="D290" s="31">
        <v>0.14000000000000001</v>
      </c>
      <c r="E290" s="31">
        <v>0.14000000000000001</v>
      </c>
      <c r="F290" s="31">
        <v>0.65</v>
      </c>
      <c r="G290" s="31">
        <v>0.02</v>
      </c>
      <c r="H290" s="31">
        <v>0.65</v>
      </c>
      <c r="I290" s="31">
        <v>0.02</v>
      </c>
      <c r="J290" s="31">
        <v>4.42</v>
      </c>
    </row>
    <row r="291" spans="1:10" x14ac:dyDescent="0.2">
      <c r="A291" s="6" t="s">
        <v>733</v>
      </c>
      <c r="B291" s="31">
        <v>0.14000000000000001</v>
      </c>
      <c r="C291" s="31">
        <v>0.14000000000000001</v>
      </c>
      <c r="D291" s="31">
        <v>0.16</v>
      </c>
      <c r="E291" s="31">
        <v>0.16</v>
      </c>
      <c r="F291" s="31">
        <v>0.67</v>
      </c>
      <c r="G291" s="31">
        <v>0.02</v>
      </c>
      <c r="H291" s="31">
        <v>0.67</v>
      </c>
      <c r="I291" s="31">
        <v>0.02</v>
      </c>
      <c r="J291" s="31">
        <v>4.53</v>
      </c>
    </row>
    <row r="292" spans="1:10" x14ac:dyDescent="0.2">
      <c r="A292" s="6" t="s">
        <v>786</v>
      </c>
      <c r="B292" s="31">
        <v>0.14000000000000001</v>
      </c>
      <c r="C292" s="31">
        <v>0.14000000000000001</v>
      </c>
      <c r="D292" s="31">
        <v>0.16</v>
      </c>
      <c r="E292" s="31">
        <v>0.16</v>
      </c>
      <c r="F292" s="31">
        <v>0.67</v>
      </c>
      <c r="G292" s="31">
        <v>0.02</v>
      </c>
      <c r="H292" s="31">
        <v>0.67</v>
      </c>
      <c r="I292" s="31">
        <v>0.02</v>
      </c>
      <c r="J292" s="31">
        <v>4.5199999999999996</v>
      </c>
    </row>
    <row r="293" spans="1:10" x14ac:dyDescent="0.2">
      <c r="A293" s="6" t="s">
        <v>790</v>
      </c>
      <c r="B293" s="31">
        <v>0.14000000000000001</v>
      </c>
      <c r="C293" s="31">
        <v>0.14000000000000001</v>
      </c>
      <c r="D293" s="31">
        <v>0.16</v>
      </c>
      <c r="E293" s="31">
        <v>0.16</v>
      </c>
      <c r="F293" s="31">
        <v>0.67</v>
      </c>
      <c r="G293" s="31">
        <v>0.02</v>
      </c>
      <c r="H293" s="31">
        <v>0.67</v>
      </c>
      <c r="I293" s="31">
        <v>0.02</v>
      </c>
      <c r="J293" s="31">
        <v>4.2</v>
      </c>
    </row>
    <row r="294" spans="1:10" x14ac:dyDescent="0.2">
      <c r="A294" s="6" t="s">
        <v>235</v>
      </c>
      <c r="B294" s="31">
        <v>0.02</v>
      </c>
      <c r="C294" s="31">
        <v>0.02</v>
      </c>
      <c r="D294" s="31">
        <v>0.02</v>
      </c>
      <c r="E294" s="31">
        <v>0.02</v>
      </c>
      <c r="F294" s="31">
        <v>0.32</v>
      </c>
      <c r="G294" s="31">
        <v>0.01</v>
      </c>
      <c r="H294" s="31">
        <v>0.32</v>
      </c>
      <c r="I294" s="31">
        <v>0.01</v>
      </c>
      <c r="J294" s="31">
        <v>1.1000000000000001</v>
      </c>
    </row>
    <row r="295" spans="1:10" x14ac:dyDescent="0.2">
      <c r="A295" s="6" t="s">
        <v>136</v>
      </c>
      <c r="B295" s="31">
        <v>0.03</v>
      </c>
      <c r="C295" s="31">
        <v>0.03</v>
      </c>
      <c r="D295" s="31">
        <v>0.04</v>
      </c>
      <c r="E295" s="31">
        <v>0.04</v>
      </c>
      <c r="F295" s="31">
        <v>0.43</v>
      </c>
      <c r="G295" s="31">
        <v>0.01</v>
      </c>
      <c r="H295" s="31">
        <v>0.43</v>
      </c>
      <c r="I295" s="31">
        <v>0.01</v>
      </c>
      <c r="J295" s="31">
        <v>1.82</v>
      </c>
    </row>
    <row r="296" spans="1:10" x14ac:dyDescent="0.2">
      <c r="A296" s="6" t="s">
        <v>239</v>
      </c>
      <c r="B296" s="31">
        <v>0.15</v>
      </c>
      <c r="C296" s="31">
        <v>0.14000000000000001</v>
      </c>
      <c r="D296" s="31">
        <v>0.17</v>
      </c>
      <c r="E296" s="31">
        <v>0.17</v>
      </c>
      <c r="F296" s="31">
        <v>0.68</v>
      </c>
      <c r="G296" s="31">
        <v>0.02</v>
      </c>
      <c r="H296" s="31">
        <v>0.68</v>
      </c>
      <c r="I296" s="31">
        <v>0.02</v>
      </c>
      <c r="J296" s="31">
        <v>4.26</v>
      </c>
    </row>
    <row r="297" spans="1:10" x14ac:dyDescent="0.2">
      <c r="A297" s="6" t="s">
        <v>243</v>
      </c>
      <c r="B297" s="31">
        <v>0.01</v>
      </c>
      <c r="C297" s="31">
        <v>0.01</v>
      </c>
      <c r="D297" s="31">
        <v>0.01</v>
      </c>
      <c r="E297" s="31">
        <v>0.01</v>
      </c>
      <c r="F297" s="31">
        <v>0.25</v>
      </c>
      <c r="G297" s="31">
        <v>0</v>
      </c>
      <c r="H297" s="31">
        <v>0.25</v>
      </c>
      <c r="I297" s="31">
        <v>0</v>
      </c>
      <c r="J297" s="31">
        <v>1.1000000000000001</v>
      </c>
    </row>
    <row r="298" spans="1:10" x14ac:dyDescent="0.2">
      <c r="A298" s="6" t="s">
        <v>241</v>
      </c>
      <c r="B298" s="31">
        <v>0.02</v>
      </c>
      <c r="C298" s="31">
        <v>0.02</v>
      </c>
      <c r="D298" s="31">
        <v>0.02</v>
      </c>
      <c r="E298" s="31">
        <v>0.02</v>
      </c>
      <c r="F298" s="31">
        <v>0.33</v>
      </c>
      <c r="G298" s="31">
        <v>0.01</v>
      </c>
      <c r="H298" s="31">
        <v>0.33</v>
      </c>
      <c r="I298" s="31">
        <v>0.01</v>
      </c>
      <c r="J298" s="31">
        <v>1.32</v>
      </c>
    </row>
    <row r="299" spans="1:10" x14ac:dyDescent="0.2">
      <c r="A299" s="6" t="s">
        <v>226</v>
      </c>
      <c r="B299" s="31">
        <v>0.02</v>
      </c>
      <c r="C299" s="31">
        <v>0.02</v>
      </c>
      <c r="D299" s="31">
        <v>0.02</v>
      </c>
      <c r="E299" s="31">
        <v>0.02</v>
      </c>
      <c r="F299" s="31">
        <v>0.34</v>
      </c>
      <c r="G299" s="31">
        <v>0.01</v>
      </c>
      <c r="H299" s="31">
        <v>0.34</v>
      </c>
      <c r="I299" s="31">
        <v>0.01</v>
      </c>
      <c r="J299" s="31">
        <v>1.4</v>
      </c>
    </row>
    <row r="300" spans="1:10" x14ac:dyDescent="0.2">
      <c r="A300" s="6" t="s">
        <v>223</v>
      </c>
      <c r="B300" s="31">
        <v>0.01</v>
      </c>
      <c r="C300" s="31">
        <v>0.01</v>
      </c>
      <c r="D300" s="31">
        <v>0.01</v>
      </c>
      <c r="E300" s="31">
        <v>0.01</v>
      </c>
      <c r="F300" s="31">
        <v>0.26</v>
      </c>
      <c r="G300" s="31">
        <v>0</v>
      </c>
      <c r="H300" s="31">
        <v>0.26</v>
      </c>
      <c r="I300" s="31">
        <v>0</v>
      </c>
      <c r="J300" s="31">
        <v>1.1000000000000001</v>
      </c>
    </row>
    <row r="301" spans="1:10" x14ac:dyDescent="0.2">
      <c r="A301" s="6" t="s">
        <v>228</v>
      </c>
      <c r="B301" s="31">
        <v>0.02</v>
      </c>
      <c r="C301" s="31">
        <v>0.02</v>
      </c>
      <c r="D301" s="31">
        <v>0.02</v>
      </c>
      <c r="E301" s="31">
        <v>0.02</v>
      </c>
      <c r="F301" s="31">
        <v>0.34</v>
      </c>
      <c r="G301" s="31">
        <v>0.01</v>
      </c>
      <c r="H301" s="31">
        <v>0.34</v>
      </c>
      <c r="I301" s="31">
        <v>0.01</v>
      </c>
      <c r="J301" s="31">
        <v>1.1000000000000001</v>
      </c>
    </row>
    <row r="302" spans="1:10" x14ac:dyDescent="0.2">
      <c r="A302" s="6" t="s">
        <v>233</v>
      </c>
      <c r="B302" s="31">
        <v>0.02</v>
      </c>
      <c r="C302" s="31">
        <v>0.02</v>
      </c>
      <c r="D302" s="31">
        <v>0.02</v>
      </c>
      <c r="E302" s="31">
        <v>0.02</v>
      </c>
      <c r="F302" s="31">
        <v>0.33</v>
      </c>
      <c r="G302" s="31">
        <v>0.01</v>
      </c>
      <c r="H302" s="31">
        <v>0.33</v>
      </c>
      <c r="I302" s="31">
        <v>0.01</v>
      </c>
      <c r="J302" s="31">
        <v>1.1000000000000001</v>
      </c>
    </row>
    <row r="303" spans="1:10" x14ac:dyDescent="0.2">
      <c r="A303" s="6" t="s">
        <v>792</v>
      </c>
      <c r="B303" s="31">
        <v>0.15</v>
      </c>
      <c r="C303" s="31">
        <v>0.15</v>
      </c>
      <c r="D303" s="31">
        <v>0.17</v>
      </c>
      <c r="E303" s="31">
        <v>0.17</v>
      </c>
      <c r="F303" s="31">
        <v>0.67</v>
      </c>
      <c r="G303" s="31">
        <v>0.02</v>
      </c>
      <c r="H303" s="31">
        <v>0.67</v>
      </c>
      <c r="I303" s="31">
        <v>0.02</v>
      </c>
      <c r="J303" s="31">
        <v>4.1900000000000004</v>
      </c>
    </row>
    <row r="304" spans="1:10" x14ac:dyDescent="0.2">
      <c r="A304" s="6" t="s">
        <v>230</v>
      </c>
      <c r="B304" s="31">
        <v>0.02</v>
      </c>
      <c r="C304" s="31">
        <v>0.02</v>
      </c>
      <c r="D304" s="31">
        <v>0.02</v>
      </c>
      <c r="E304" s="31">
        <v>0.02</v>
      </c>
      <c r="F304" s="31">
        <v>0.33</v>
      </c>
      <c r="G304" s="31">
        <v>0.01</v>
      </c>
      <c r="H304" s="31">
        <v>0.33</v>
      </c>
      <c r="I304" s="31">
        <v>0.01</v>
      </c>
      <c r="J304" s="31">
        <v>1.1000000000000001</v>
      </c>
    </row>
    <row r="305" spans="1:10" x14ac:dyDescent="0.2">
      <c r="A305" s="6" t="s">
        <v>171</v>
      </c>
      <c r="B305" s="31">
        <v>0.02</v>
      </c>
      <c r="C305" s="31">
        <v>0.02</v>
      </c>
      <c r="D305" s="31">
        <v>0.02</v>
      </c>
      <c r="E305" s="31">
        <v>0.02</v>
      </c>
      <c r="F305" s="31">
        <v>0.32</v>
      </c>
      <c r="G305" s="31">
        <v>0.01</v>
      </c>
      <c r="H305" s="31">
        <v>0.32</v>
      </c>
      <c r="I305" s="31">
        <v>0.01</v>
      </c>
      <c r="J305" s="31">
        <v>1.4</v>
      </c>
    </row>
    <row r="306" spans="1:10" x14ac:dyDescent="0.2">
      <c r="A306" s="6" t="s">
        <v>168</v>
      </c>
      <c r="B306" s="31">
        <v>0.03</v>
      </c>
      <c r="C306" s="31">
        <v>0.03</v>
      </c>
      <c r="D306" s="31">
        <v>0.04</v>
      </c>
      <c r="E306" s="31">
        <v>0.04</v>
      </c>
      <c r="F306" s="31">
        <v>0.44</v>
      </c>
      <c r="G306" s="31">
        <v>0.01</v>
      </c>
      <c r="H306" s="31">
        <v>0.44</v>
      </c>
      <c r="I306" s="31">
        <v>0.01</v>
      </c>
      <c r="J306" s="31">
        <v>1.86</v>
      </c>
    </row>
    <row r="307" spans="1:10" x14ac:dyDescent="0.2">
      <c r="A307" s="6" t="s">
        <v>169</v>
      </c>
      <c r="B307" s="31">
        <v>0.15</v>
      </c>
      <c r="C307" s="31">
        <v>0.15</v>
      </c>
      <c r="D307" s="31">
        <v>0.18</v>
      </c>
      <c r="E307" s="31">
        <v>0.18</v>
      </c>
      <c r="F307" s="31">
        <v>0.68</v>
      </c>
      <c r="G307" s="31">
        <v>0.02</v>
      </c>
      <c r="H307" s="31">
        <v>0.68</v>
      </c>
      <c r="I307" s="31">
        <v>0.02</v>
      </c>
      <c r="J307" s="31">
        <v>3.83</v>
      </c>
    </row>
    <row r="308" spans="1:10" x14ac:dyDescent="0.2">
      <c r="A308" s="6" t="s">
        <v>231</v>
      </c>
      <c r="B308" s="31">
        <v>0.16</v>
      </c>
      <c r="C308" s="31">
        <v>0.16</v>
      </c>
      <c r="D308" s="31">
        <v>0.18</v>
      </c>
      <c r="E308" s="31">
        <v>0.18</v>
      </c>
      <c r="F308" s="31">
        <v>0.67</v>
      </c>
      <c r="G308" s="31">
        <v>0.02</v>
      </c>
      <c r="H308" s="31">
        <v>0.67</v>
      </c>
      <c r="I308" s="31">
        <v>0.02</v>
      </c>
      <c r="J308" s="31">
        <v>3.97</v>
      </c>
    </row>
    <row r="309" spans="1:10" x14ac:dyDescent="0.2">
      <c r="A309" s="6" t="s">
        <v>173</v>
      </c>
      <c r="B309" s="31">
        <v>0.02</v>
      </c>
      <c r="C309" s="31">
        <v>0.02</v>
      </c>
      <c r="D309" s="31">
        <v>0.02</v>
      </c>
      <c r="E309" s="31">
        <v>0.02</v>
      </c>
      <c r="F309" s="31">
        <v>0.32</v>
      </c>
      <c r="G309" s="31">
        <v>0.01</v>
      </c>
      <c r="H309" s="31">
        <v>0.32</v>
      </c>
      <c r="I309" s="31">
        <v>0.01</v>
      </c>
      <c r="J309" s="31">
        <v>1.4</v>
      </c>
    </row>
    <row r="310" spans="1:10" x14ac:dyDescent="0.2">
      <c r="A310" s="6" t="s">
        <v>174</v>
      </c>
      <c r="B310" s="31">
        <v>0.02</v>
      </c>
      <c r="C310" s="31">
        <v>0.02</v>
      </c>
      <c r="D310" s="31">
        <v>0.03</v>
      </c>
      <c r="E310" s="31">
        <v>0.03</v>
      </c>
      <c r="F310" s="31">
        <v>0.36</v>
      </c>
      <c r="G310" s="31">
        <v>0.01</v>
      </c>
      <c r="H310" s="31">
        <v>0.36</v>
      </c>
      <c r="I310" s="31">
        <v>0.01</v>
      </c>
      <c r="J310" s="31">
        <v>1.74</v>
      </c>
    </row>
    <row r="311" spans="1:10" x14ac:dyDescent="0.2">
      <c r="A311" s="6" t="s">
        <v>176</v>
      </c>
      <c r="B311" s="31">
        <v>0.03</v>
      </c>
      <c r="C311" s="31">
        <v>0.03</v>
      </c>
      <c r="D311" s="31">
        <v>0.04</v>
      </c>
      <c r="E311" s="31">
        <v>0.03</v>
      </c>
      <c r="F311" s="31">
        <v>0.41</v>
      </c>
      <c r="G311" s="31">
        <v>0.01</v>
      </c>
      <c r="H311" s="31">
        <v>0.41</v>
      </c>
      <c r="I311" s="31">
        <v>0.01</v>
      </c>
      <c r="J311" s="31">
        <v>1.92</v>
      </c>
    </row>
    <row r="312" spans="1:10" x14ac:dyDescent="0.2">
      <c r="A312" s="6" t="s">
        <v>158</v>
      </c>
      <c r="B312" s="31">
        <v>7.0000000000000007E-2</v>
      </c>
      <c r="C312" s="31">
        <v>0.06</v>
      </c>
      <c r="D312" s="31">
        <v>0.08</v>
      </c>
      <c r="E312" s="31">
        <v>0.08</v>
      </c>
      <c r="F312" s="31">
        <v>0.57999999999999996</v>
      </c>
      <c r="G312" s="31">
        <v>0.02</v>
      </c>
      <c r="H312" s="31">
        <v>0.57999999999999996</v>
      </c>
      <c r="I312" s="31">
        <v>0.02</v>
      </c>
      <c r="J312" s="31">
        <v>2.69</v>
      </c>
    </row>
    <row r="313" spans="1:10" x14ac:dyDescent="0.2">
      <c r="A313" s="6" t="s">
        <v>155</v>
      </c>
      <c r="B313" s="31">
        <v>0.01</v>
      </c>
      <c r="C313" s="31">
        <v>0.01</v>
      </c>
      <c r="D313" s="31">
        <v>0.01</v>
      </c>
      <c r="E313" s="31">
        <v>0.01</v>
      </c>
      <c r="F313" s="31">
        <v>0.26</v>
      </c>
      <c r="G313" s="31">
        <v>0</v>
      </c>
      <c r="H313" s="31">
        <v>0.26</v>
      </c>
      <c r="I313" s="31">
        <v>0</v>
      </c>
      <c r="J313" s="31">
        <v>1.1000000000000001</v>
      </c>
    </row>
    <row r="314" spans="1:10" x14ac:dyDescent="0.2">
      <c r="A314" s="6" t="s">
        <v>156</v>
      </c>
      <c r="B314" s="31">
        <v>7.0000000000000007E-2</v>
      </c>
      <c r="C314" s="31">
        <v>7.0000000000000007E-2</v>
      </c>
      <c r="D314" s="31">
        <v>0.08</v>
      </c>
      <c r="E314" s="31">
        <v>0.08</v>
      </c>
      <c r="F314" s="31">
        <v>0.59</v>
      </c>
      <c r="G314" s="31">
        <v>0.02</v>
      </c>
      <c r="H314" s="31">
        <v>0.59</v>
      </c>
      <c r="I314" s="31">
        <v>0.02</v>
      </c>
      <c r="J314" s="31">
        <v>2.78</v>
      </c>
    </row>
    <row r="315" spans="1:10" x14ac:dyDescent="0.2">
      <c r="A315" s="6" t="s">
        <v>165</v>
      </c>
      <c r="B315" s="31">
        <v>0.01</v>
      </c>
      <c r="C315" s="31">
        <v>0.01</v>
      </c>
      <c r="D315" s="31">
        <v>0.02</v>
      </c>
      <c r="E315" s="31">
        <v>0.02</v>
      </c>
      <c r="F315" s="31">
        <v>0.3</v>
      </c>
      <c r="G315" s="31">
        <v>0</v>
      </c>
      <c r="H315" s="31">
        <v>0.3</v>
      </c>
      <c r="I315" s="31">
        <v>0</v>
      </c>
      <c r="J315" s="31">
        <v>1.1000000000000001</v>
      </c>
    </row>
    <row r="316" spans="1:10" x14ac:dyDescent="0.2">
      <c r="A316" s="6" t="s">
        <v>162</v>
      </c>
      <c r="B316" s="31">
        <v>0.02</v>
      </c>
      <c r="C316" s="31">
        <v>0.02</v>
      </c>
      <c r="D316" s="31">
        <v>0.02</v>
      </c>
      <c r="E316" s="31">
        <v>0.02</v>
      </c>
      <c r="F316" s="31">
        <v>0.32</v>
      </c>
      <c r="G316" s="31">
        <v>0.01</v>
      </c>
      <c r="H316" s="31">
        <v>0.32</v>
      </c>
      <c r="I316" s="31">
        <v>0.01</v>
      </c>
      <c r="J316" s="31">
        <v>1.1000000000000001</v>
      </c>
    </row>
    <row r="317" spans="1:10" x14ac:dyDescent="0.2">
      <c r="A317" s="6" t="s">
        <v>163</v>
      </c>
      <c r="B317" s="31">
        <v>0.03</v>
      </c>
      <c r="C317" s="31">
        <v>0.03</v>
      </c>
      <c r="D317" s="31">
        <v>0.04</v>
      </c>
      <c r="E317" s="31">
        <v>0.04</v>
      </c>
      <c r="F317" s="31">
        <v>0.42</v>
      </c>
      <c r="G317" s="31">
        <v>0.01</v>
      </c>
      <c r="H317" s="31">
        <v>0.42</v>
      </c>
      <c r="I317" s="31">
        <v>0.01</v>
      </c>
      <c r="J317" s="31">
        <v>1.87</v>
      </c>
    </row>
    <row r="318" spans="1:10" x14ac:dyDescent="0.2">
      <c r="A318" s="6" t="s">
        <v>179</v>
      </c>
      <c r="B318" s="31">
        <v>0.03</v>
      </c>
      <c r="C318" s="31">
        <v>0.03</v>
      </c>
      <c r="D318" s="31">
        <v>0.04</v>
      </c>
      <c r="E318" s="31">
        <v>0.04</v>
      </c>
      <c r="F318" s="31">
        <v>0.45</v>
      </c>
      <c r="G318" s="31">
        <v>0.01</v>
      </c>
      <c r="H318" s="31">
        <v>0.45</v>
      </c>
      <c r="I318" s="31">
        <v>0.01</v>
      </c>
      <c r="J318" s="31">
        <v>1.89</v>
      </c>
    </row>
    <row r="319" spans="1:10" x14ac:dyDescent="0.2">
      <c r="A319" s="6" t="s">
        <v>105</v>
      </c>
      <c r="B319" s="31">
        <v>0.04</v>
      </c>
      <c r="C319" s="31">
        <v>0.04</v>
      </c>
      <c r="D319" s="31">
        <v>0.05</v>
      </c>
      <c r="E319" s="31">
        <v>0.05</v>
      </c>
      <c r="F319" s="31">
        <v>0.5</v>
      </c>
      <c r="G319" s="31">
        <v>0.01</v>
      </c>
      <c r="H319" s="31">
        <v>0.5</v>
      </c>
      <c r="I319" s="31">
        <v>0.01</v>
      </c>
      <c r="J319" s="31">
        <v>2.11</v>
      </c>
    </row>
    <row r="320" spans="1:10" x14ac:dyDescent="0.2">
      <c r="A320" s="6" t="s">
        <v>195</v>
      </c>
      <c r="B320" s="31">
        <v>0.03</v>
      </c>
      <c r="C320" s="31">
        <v>0.03</v>
      </c>
      <c r="D320" s="31">
        <v>0.05</v>
      </c>
      <c r="E320" s="31">
        <v>0.04</v>
      </c>
      <c r="F320" s="31">
        <v>0.47</v>
      </c>
      <c r="G320" s="31">
        <v>0.01</v>
      </c>
      <c r="H320" s="31">
        <v>0.47</v>
      </c>
      <c r="I320" s="31">
        <v>0.01</v>
      </c>
      <c r="J320" s="31">
        <v>2.39</v>
      </c>
    </row>
    <row r="321" spans="1:10" x14ac:dyDescent="0.2">
      <c r="A321" s="6" t="s">
        <v>193</v>
      </c>
      <c r="B321" s="31">
        <v>0.04</v>
      </c>
      <c r="C321" s="31">
        <v>0.04</v>
      </c>
      <c r="D321" s="31">
        <v>0.06</v>
      </c>
      <c r="E321" s="31">
        <v>0.06</v>
      </c>
      <c r="F321" s="31">
        <v>0.54</v>
      </c>
      <c r="G321" s="31">
        <v>0.02</v>
      </c>
      <c r="H321" s="31">
        <v>0.54</v>
      </c>
      <c r="I321" s="31">
        <v>0.02</v>
      </c>
      <c r="J321" s="31">
        <v>2.3199999999999998</v>
      </c>
    </row>
    <row r="322" spans="1:10" x14ac:dyDescent="0.2">
      <c r="A322" s="6" t="s">
        <v>115</v>
      </c>
      <c r="B322" s="31">
        <v>0.08</v>
      </c>
      <c r="C322" s="31">
        <v>0.08</v>
      </c>
      <c r="D322" s="31">
        <v>0.1</v>
      </c>
      <c r="E322" s="31">
        <v>0.09</v>
      </c>
      <c r="F322" s="31">
        <v>0.6</v>
      </c>
      <c r="G322" s="31">
        <v>0.02</v>
      </c>
      <c r="H322" s="31">
        <v>0.6</v>
      </c>
      <c r="I322" s="31">
        <v>0.02</v>
      </c>
      <c r="J322" s="31">
        <v>2.6</v>
      </c>
    </row>
    <row r="323" spans="1:10" x14ac:dyDescent="0.2">
      <c r="A323" s="6" t="s">
        <v>183</v>
      </c>
      <c r="B323" s="31">
        <v>0.05</v>
      </c>
      <c r="C323" s="31">
        <v>0.05</v>
      </c>
      <c r="D323" s="31">
        <v>0.06</v>
      </c>
      <c r="E323" s="31">
        <v>0.06</v>
      </c>
      <c r="F323" s="31">
        <v>0.56999999999999995</v>
      </c>
      <c r="G323" s="31">
        <v>0.02</v>
      </c>
      <c r="H323" s="31">
        <v>0.56999999999999995</v>
      </c>
      <c r="I323" s="31">
        <v>0.02</v>
      </c>
      <c r="J323" s="31">
        <v>2.65</v>
      </c>
    </row>
    <row r="324" spans="1:10" x14ac:dyDescent="0.2">
      <c r="A324" s="6" t="s">
        <v>184</v>
      </c>
      <c r="B324" s="31">
        <v>0.1</v>
      </c>
      <c r="C324" s="31">
        <v>0.1</v>
      </c>
      <c r="D324" s="31">
        <v>0.12</v>
      </c>
      <c r="E324" s="31">
        <v>0.12</v>
      </c>
      <c r="F324" s="31">
        <v>0.63</v>
      </c>
      <c r="G324" s="31">
        <v>0.02</v>
      </c>
      <c r="H324" s="31">
        <v>0.63</v>
      </c>
      <c r="I324" s="31">
        <v>0.02</v>
      </c>
      <c r="J324" s="31">
        <v>2.74</v>
      </c>
    </row>
    <row r="325" spans="1:10" x14ac:dyDescent="0.2">
      <c r="A325" s="6" t="s">
        <v>160</v>
      </c>
      <c r="B325" s="31">
        <v>7.0000000000000007E-2</v>
      </c>
      <c r="C325" s="31">
        <v>7.0000000000000007E-2</v>
      </c>
      <c r="D325" s="31">
        <v>0.09</v>
      </c>
      <c r="E325" s="31">
        <v>0.09</v>
      </c>
      <c r="F325" s="31">
        <v>0.59</v>
      </c>
      <c r="G325" s="31">
        <v>0.02</v>
      </c>
      <c r="H325" s="31">
        <v>0.59</v>
      </c>
      <c r="I325" s="31">
        <v>0.02</v>
      </c>
      <c r="J325" s="31">
        <v>2.87</v>
      </c>
    </row>
    <row r="326" spans="1:10" x14ac:dyDescent="0.2">
      <c r="A326" s="6" t="s">
        <v>705</v>
      </c>
      <c r="B326" s="31">
        <v>0.1</v>
      </c>
      <c r="C326" s="31">
        <v>0.1</v>
      </c>
      <c r="D326" s="31">
        <v>0.12</v>
      </c>
      <c r="E326" s="31">
        <v>0.12</v>
      </c>
      <c r="F326" s="31">
        <v>0.63</v>
      </c>
      <c r="G326" s="31">
        <v>0.02</v>
      </c>
      <c r="H326" s="31">
        <v>0.63</v>
      </c>
      <c r="I326" s="31">
        <v>0.02</v>
      </c>
      <c r="J326" s="31">
        <v>3.04</v>
      </c>
    </row>
    <row r="327" spans="1:10" x14ac:dyDescent="0.2">
      <c r="A327" s="6" t="s">
        <v>224</v>
      </c>
      <c r="B327" s="31">
        <v>0.19</v>
      </c>
      <c r="C327" s="31">
        <v>0.19</v>
      </c>
      <c r="D327" s="31">
        <v>0.22</v>
      </c>
      <c r="E327" s="31">
        <v>0.22</v>
      </c>
      <c r="F327" s="31">
        <v>0.71</v>
      </c>
      <c r="G327" s="31">
        <v>0.03</v>
      </c>
      <c r="H327" s="31">
        <v>0.71</v>
      </c>
      <c r="I327" s="31">
        <v>0.03</v>
      </c>
      <c r="J327" s="31">
        <v>3.4</v>
      </c>
    </row>
    <row r="328" spans="1:10" x14ac:dyDescent="0.2">
      <c r="A328" s="6" t="s">
        <v>186</v>
      </c>
      <c r="B328" s="31">
        <v>0.02</v>
      </c>
      <c r="C328" s="31">
        <v>0.02</v>
      </c>
      <c r="D328" s="31">
        <v>0.02</v>
      </c>
      <c r="E328" s="31">
        <v>0.02</v>
      </c>
      <c r="F328" s="31">
        <v>0.33</v>
      </c>
      <c r="G328" s="31">
        <v>0.01</v>
      </c>
      <c r="H328" s="31">
        <v>0.33</v>
      </c>
      <c r="I328" s="31">
        <v>0.01</v>
      </c>
      <c r="J328" s="31">
        <v>1.1000000000000001</v>
      </c>
    </row>
    <row r="329" spans="1:10" x14ac:dyDescent="0.2">
      <c r="A329" s="6" t="s">
        <v>181</v>
      </c>
      <c r="B329" s="31">
        <v>7.0000000000000007E-2</v>
      </c>
      <c r="C329" s="31">
        <v>7.0000000000000007E-2</v>
      </c>
      <c r="D329" s="31">
        <v>0.09</v>
      </c>
      <c r="E329" s="31">
        <v>0.09</v>
      </c>
      <c r="F329" s="31">
        <v>0.66</v>
      </c>
      <c r="G329" s="31">
        <v>0.02</v>
      </c>
      <c r="H329" s="31">
        <v>0.66</v>
      </c>
      <c r="I329" s="31">
        <v>0.02</v>
      </c>
      <c r="J329" s="31">
        <v>2.82</v>
      </c>
    </row>
    <row r="330" spans="1:10" x14ac:dyDescent="0.2">
      <c r="A330" s="6" t="s">
        <v>166</v>
      </c>
      <c r="B330" s="31">
        <v>0.19</v>
      </c>
      <c r="C330" s="31">
        <v>0.19</v>
      </c>
      <c r="D330" s="31">
        <v>0.22</v>
      </c>
      <c r="E330" s="31">
        <v>0.22</v>
      </c>
      <c r="F330" s="31">
        <v>0.71</v>
      </c>
      <c r="G330" s="31">
        <v>0.03</v>
      </c>
      <c r="H330" s="31">
        <v>0.71</v>
      </c>
      <c r="I330" s="31">
        <v>0.03</v>
      </c>
      <c r="J330" s="31">
        <v>3.72</v>
      </c>
    </row>
    <row r="331" spans="1:10" x14ac:dyDescent="0.2">
      <c r="A331" s="6" t="s">
        <v>740</v>
      </c>
      <c r="B331" s="31">
        <v>0.06</v>
      </c>
      <c r="C331" s="31">
        <v>0.06</v>
      </c>
      <c r="D331" s="31">
        <v>0.08</v>
      </c>
      <c r="E331" s="31">
        <v>0.08</v>
      </c>
      <c r="F331" s="31">
        <v>0.61</v>
      </c>
      <c r="G331" s="31">
        <v>0.02</v>
      </c>
      <c r="H331" s="31">
        <v>0.61</v>
      </c>
      <c r="I331" s="31">
        <v>0.02</v>
      </c>
      <c r="J331" s="31">
        <v>3.43</v>
      </c>
    </row>
    <row r="332" spans="1:10" x14ac:dyDescent="0.2">
      <c r="A332" s="6" t="s">
        <v>191</v>
      </c>
      <c r="B332" s="31">
        <v>0.22</v>
      </c>
      <c r="C332" s="31">
        <v>0.22</v>
      </c>
      <c r="D332" s="31">
        <v>0.25</v>
      </c>
      <c r="E332" s="31">
        <v>0.25</v>
      </c>
      <c r="F332" s="31">
        <v>0.71</v>
      </c>
      <c r="G332" s="31">
        <v>0.03</v>
      </c>
      <c r="H332" s="31">
        <v>0.71</v>
      </c>
      <c r="I332" s="31">
        <v>0.03</v>
      </c>
      <c r="J332" s="31">
        <v>3.96</v>
      </c>
    </row>
    <row r="333" spans="1:10" x14ac:dyDescent="0.2">
      <c r="A333" s="6" t="s">
        <v>650</v>
      </c>
      <c r="B333" s="31">
        <v>0.01</v>
      </c>
      <c r="C333" s="31">
        <v>0.01</v>
      </c>
      <c r="D333" s="31">
        <v>0.02</v>
      </c>
      <c r="E333" s="31">
        <v>0.02</v>
      </c>
      <c r="F333" s="31">
        <v>0.28999999999999998</v>
      </c>
      <c r="G333" s="31">
        <v>0</v>
      </c>
      <c r="H333" s="31">
        <v>0.28999999999999998</v>
      </c>
      <c r="I333" s="31">
        <v>0</v>
      </c>
      <c r="J333" s="31">
        <v>1.1000000000000001</v>
      </c>
    </row>
    <row r="334" spans="1:10" x14ac:dyDescent="0.2">
      <c r="A334" s="6" t="s">
        <v>637</v>
      </c>
      <c r="B334" s="31">
        <v>0.02</v>
      </c>
      <c r="C334" s="31">
        <v>0.02</v>
      </c>
      <c r="D334" s="31">
        <v>0.02</v>
      </c>
      <c r="E334" s="31">
        <v>0.02</v>
      </c>
      <c r="F334" s="31">
        <v>0.32</v>
      </c>
      <c r="G334" s="31">
        <v>0.01</v>
      </c>
      <c r="H334" s="31">
        <v>0.32</v>
      </c>
      <c r="I334" s="31">
        <v>0.01</v>
      </c>
      <c r="J334" s="31">
        <v>1.1000000000000001</v>
      </c>
    </row>
    <row r="335" spans="1:10" x14ac:dyDescent="0.2">
      <c r="A335" s="6" t="s">
        <v>653</v>
      </c>
      <c r="B335" s="31">
        <v>0.02</v>
      </c>
      <c r="C335" s="31">
        <v>0.01</v>
      </c>
      <c r="D335" s="31">
        <v>0.02</v>
      </c>
      <c r="E335" s="31">
        <v>0.02</v>
      </c>
      <c r="F335" s="31">
        <v>0.3</v>
      </c>
      <c r="G335" s="31">
        <v>0</v>
      </c>
      <c r="H335" s="31">
        <v>0.3</v>
      </c>
      <c r="I335" s="31">
        <v>0</v>
      </c>
      <c r="J335" s="31">
        <v>1.1000000000000001</v>
      </c>
    </row>
    <row r="336" spans="1:10" x14ac:dyDescent="0.2">
      <c r="A336" s="6" t="s">
        <v>609</v>
      </c>
      <c r="B336" s="31">
        <v>0.01</v>
      </c>
      <c r="C336" s="31">
        <v>0.01</v>
      </c>
      <c r="D336" s="31">
        <v>0.01</v>
      </c>
      <c r="E336" s="31">
        <v>0.01</v>
      </c>
      <c r="F336" s="31">
        <v>0.24</v>
      </c>
      <c r="G336" s="31">
        <v>0</v>
      </c>
      <c r="H336" s="31">
        <v>0.24</v>
      </c>
      <c r="I336" s="31">
        <v>0</v>
      </c>
      <c r="J336" s="31">
        <v>1.4</v>
      </c>
    </row>
    <row r="337" spans="1:10" x14ac:dyDescent="0.2">
      <c r="A337" s="6" t="s">
        <v>610</v>
      </c>
      <c r="B337" s="31">
        <v>0.02</v>
      </c>
      <c r="C337" s="31">
        <v>0.02</v>
      </c>
      <c r="D337" s="31">
        <v>0.02</v>
      </c>
      <c r="E337" s="31">
        <v>0.02</v>
      </c>
      <c r="F337" s="31">
        <v>0.33</v>
      </c>
      <c r="G337" s="31">
        <v>0.01</v>
      </c>
      <c r="H337" s="31">
        <v>0.33</v>
      </c>
      <c r="I337" s="31">
        <v>0.01</v>
      </c>
      <c r="J337" s="31">
        <v>1.43</v>
      </c>
    </row>
    <row r="338" spans="1:10" x14ac:dyDescent="0.2">
      <c r="A338" s="6" t="s">
        <v>638</v>
      </c>
      <c r="B338" s="31">
        <v>0.22</v>
      </c>
      <c r="C338" s="31">
        <v>0.22</v>
      </c>
      <c r="D338" s="31">
        <v>0.25</v>
      </c>
      <c r="E338" s="31">
        <v>0.25</v>
      </c>
      <c r="F338" s="31">
        <v>0.72</v>
      </c>
      <c r="G338" s="31">
        <v>0.03</v>
      </c>
      <c r="H338" s="31">
        <v>0.72</v>
      </c>
      <c r="I338" s="31">
        <v>0.03</v>
      </c>
      <c r="J338" s="31">
        <v>3.77</v>
      </c>
    </row>
    <row r="339" spans="1:10" x14ac:dyDescent="0.2">
      <c r="A339" s="6" t="s">
        <v>811</v>
      </c>
      <c r="B339" s="31">
        <v>0.22</v>
      </c>
      <c r="C339" s="31">
        <v>0.22</v>
      </c>
      <c r="D339" s="31">
        <v>0.25</v>
      </c>
      <c r="E339" s="31">
        <v>0.25</v>
      </c>
      <c r="F339" s="31">
        <v>0.72</v>
      </c>
      <c r="G339" s="31">
        <v>0.03</v>
      </c>
      <c r="H339" s="31">
        <v>0.72</v>
      </c>
      <c r="I339" s="31">
        <v>0.03</v>
      </c>
      <c r="J339" s="31">
        <v>3.56</v>
      </c>
    </row>
    <row r="340" spans="1:10" x14ac:dyDescent="0.2">
      <c r="A340" s="6" t="s">
        <v>627</v>
      </c>
      <c r="B340" s="31">
        <v>0.02</v>
      </c>
      <c r="C340" s="31">
        <v>0.02</v>
      </c>
      <c r="D340" s="31">
        <v>0.03</v>
      </c>
      <c r="E340" s="31">
        <v>0.03</v>
      </c>
      <c r="F340" s="31">
        <v>0.39</v>
      </c>
      <c r="G340" s="31">
        <v>0.01</v>
      </c>
      <c r="H340" s="31">
        <v>0.39</v>
      </c>
      <c r="I340" s="31">
        <v>0.01</v>
      </c>
      <c r="J340" s="31">
        <v>1.82</v>
      </c>
    </row>
    <row r="341" spans="1:10" x14ac:dyDescent="0.2">
      <c r="A341" s="6" t="s">
        <v>628</v>
      </c>
      <c r="B341" s="31">
        <v>0.23</v>
      </c>
      <c r="C341" s="31">
        <v>0.23</v>
      </c>
      <c r="D341" s="31">
        <v>0.25</v>
      </c>
      <c r="E341" s="31">
        <v>0.25</v>
      </c>
      <c r="F341" s="31">
        <v>0.72</v>
      </c>
      <c r="G341" s="31">
        <v>0.03</v>
      </c>
      <c r="H341" s="31">
        <v>0.72</v>
      </c>
      <c r="I341" s="31">
        <v>0.03</v>
      </c>
      <c r="J341" s="31">
        <v>3.77</v>
      </c>
    </row>
    <row r="342" spans="1:10" x14ac:dyDescent="0.2">
      <c r="A342" s="6" t="s">
        <v>651</v>
      </c>
      <c r="B342" s="31">
        <v>0.23</v>
      </c>
      <c r="C342" s="31">
        <v>0.23</v>
      </c>
      <c r="D342" s="31">
        <v>0.26</v>
      </c>
      <c r="E342" s="31">
        <v>0.26</v>
      </c>
      <c r="F342" s="31">
        <v>0.71</v>
      </c>
      <c r="G342" s="31">
        <v>0.03</v>
      </c>
      <c r="H342" s="31">
        <v>0.71</v>
      </c>
      <c r="I342" s="31">
        <v>0.03</v>
      </c>
      <c r="J342" s="31">
        <v>3.81</v>
      </c>
    </row>
    <row r="343" spans="1:10" x14ac:dyDescent="0.2">
      <c r="A343" s="6" t="s">
        <v>630</v>
      </c>
      <c r="B343" s="31">
        <v>0.01</v>
      </c>
      <c r="C343" s="31">
        <v>0.01</v>
      </c>
      <c r="D343" s="31">
        <v>0.01</v>
      </c>
      <c r="E343" s="31">
        <v>0.01</v>
      </c>
      <c r="F343" s="31">
        <v>0.24</v>
      </c>
      <c r="G343" s="31">
        <v>0</v>
      </c>
      <c r="H343" s="31">
        <v>0.24</v>
      </c>
      <c r="I343" s="31">
        <v>0</v>
      </c>
      <c r="J343" s="31">
        <v>1.1000000000000001</v>
      </c>
    </row>
    <row r="344" spans="1:10" x14ac:dyDescent="0.2">
      <c r="A344" s="6" t="s">
        <v>599</v>
      </c>
      <c r="B344" s="31">
        <v>0.02</v>
      </c>
      <c r="C344" s="31">
        <v>0.02</v>
      </c>
      <c r="D344" s="31">
        <v>0.02</v>
      </c>
      <c r="E344" s="31">
        <v>0.02</v>
      </c>
      <c r="F344" s="31">
        <v>0.34</v>
      </c>
      <c r="G344" s="31">
        <v>0.01</v>
      </c>
      <c r="H344" s="31">
        <v>0.34</v>
      </c>
      <c r="I344" s="31">
        <v>0.01</v>
      </c>
      <c r="J344" s="31">
        <v>1.1000000000000001</v>
      </c>
    </row>
    <row r="345" spans="1:10" x14ac:dyDescent="0.2">
      <c r="A345" s="6" t="s">
        <v>597</v>
      </c>
      <c r="B345" s="31">
        <v>0.01</v>
      </c>
      <c r="C345" s="31">
        <v>0.01</v>
      </c>
      <c r="D345" s="31">
        <v>0.02</v>
      </c>
      <c r="E345" s="31">
        <v>0.02</v>
      </c>
      <c r="F345" s="31">
        <v>0.28999999999999998</v>
      </c>
      <c r="G345" s="31">
        <v>0</v>
      </c>
      <c r="H345" s="31">
        <v>0.28999999999999998</v>
      </c>
      <c r="I345" s="31">
        <v>0</v>
      </c>
      <c r="J345" s="31">
        <v>1.1000000000000001</v>
      </c>
    </row>
    <row r="346" spans="1:10" x14ac:dyDescent="0.2">
      <c r="A346" s="6" t="s">
        <v>601</v>
      </c>
      <c r="B346" s="31">
        <v>0.01</v>
      </c>
      <c r="C346" s="31">
        <v>0.01</v>
      </c>
      <c r="D346" s="31">
        <v>0.02</v>
      </c>
      <c r="E346" s="31">
        <v>0.02</v>
      </c>
      <c r="F346" s="31">
        <v>0.3</v>
      </c>
      <c r="G346" s="31">
        <v>0</v>
      </c>
      <c r="H346" s="31">
        <v>0.3</v>
      </c>
      <c r="I346" s="31">
        <v>0</v>
      </c>
      <c r="J346" s="31">
        <v>1.1000000000000001</v>
      </c>
    </row>
    <row r="347" spans="1:10" x14ac:dyDescent="0.2">
      <c r="A347" s="6" t="s">
        <v>605</v>
      </c>
      <c r="B347" s="31">
        <v>0.01</v>
      </c>
      <c r="C347" s="31">
        <v>0.01</v>
      </c>
      <c r="D347" s="31">
        <v>0.02</v>
      </c>
      <c r="E347" s="31">
        <v>0.02</v>
      </c>
      <c r="F347" s="31">
        <v>0.28000000000000003</v>
      </c>
      <c r="G347" s="31">
        <v>0</v>
      </c>
      <c r="H347" s="31">
        <v>0.28000000000000003</v>
      </c>
      <c r="I347" s="31">
        <v>0</v>
      </c>
      <c r="J347" s="31">
        <v>1.1000000000000001</v>
      </c>
    </row>
    <row r="348" spans="1:10" x14ac:dyDescent="0.2">
      <c r="A348" s="6" t="s">
        <v>602</v>
      </c>
      <c r="B348" s="31">
        <v>0.02</v>
      </c>
      <c r="C348" s="31">
        <v>0.02</v>
      </c>
      <c r="D348" s="31">
        <v>0.03</v>
      </c>
      <c r="E348" s="31">
        <v>0.03</v>
      </c>
      <c r="F348" s="31">
        <v>0.39</v>
      </c>
      <c r="G348" s="31">
        <v>0.01</v>
      </c>
      <c r="H348" s="31">
        <v>0.39</v>
      </c>
      <c r="I348" s="31">
        <v>0.01</v>
      </c>
      <c r="J348" s="31">
        <v>1.56</v>
      </c>
    </row>
    <row r="349" spans="1:10" x14ac:dyDescent="0.2">
      <c r="A349" s="6" t="s">
        <v>590</v>
      </c>
      <c r="B349" s="31">
        <v>0.03</v>
      </c>
      <c r="C349" s="31">
        <v>0.03</v>
      </c>
      <c r="D349" s="31">
        <v>0.04</v>
      </c>
      <c r="E349" s="31">
        <v>0.04</v>
      </c>
      <c r="F349" s="31">
        <v>0.44</v>
      </c>
      <c r="G349" s="31">
        <v>0.01</v>
      </c>
      <c r="H349" s="31">
        <v>0.44</v>
      </c>
      <c r="I349" s="31">
        <v>0.01</v>
      </c>
      <c r="J349" s="31">
        <v>2.04</v>
      </c>
    </row>
    <row r="350" spans="1:10" x14ac:dyDescent="0.2">
      <c r="A350" s="6" t="s">
        <v>587</v>
      </c>
      <c r="B350" s="31">
        <v>0.03</v>
      </c>
      <c r="C350" s="31">
        <v>0.03</v>
      </c>
      <c r="D350" s="31">
        <v>0.04</v>
      </c>
      <c r="E350" s="31">
        <v>0.04</v>
      </c>
      <c r="F350" s="31">
        <v>0.46</v>
      </c>
      <c r="G350" s="31">
        <v>0.01</v>
      </c>
      <c r="H350" s="31">
        <v>0.46</v>
      </c>
      <c r="I350" s="31">
        <v>0.01</v>
      </c>
      <c r="J350" s="31">
        <v>2.57</v>
      </c>
    </row>
    <row r="351" spans="1:10" x14ac:dyDescent="0.2">
      <c r="A351" s="6" t="s">
        <v>588</v>
      </c>
      <c r="B351" s="31">
        <v>0.04</v>
      </c>
      <c r="C351" s="31">
        <v>0.04</v>
      </c>
      <c r="D351" s="31">
        <v>0.05</v>
      </c>
      <c r="E351" s="31">
        <v>0.05</v>
      </c>
      <c r="F351" s="31">
        <v>0.5</v>
      </c>
      <c r="G351" s="31">
        <v>0.01</v>
      </c>
      <c r="H351" s="31">
        <v>0.5</v>
      </c>
      <c r="I351" s="31">
        <v>0.01</v>
      </c>
      <c r="J351" s="31">
        <v>2.59</v>
      </c>
    </row>
    <row r="352" spans="1:10" x14ac:dyDescent="0.2">
      <c r="A352" s="6" t="s">
        <v>592</v>
      </c>
      <c r="B352" s="31">
        <v>0.04</v>
      </c>
      <c r="C352" s="31">
        <v>0.04</v>
      </c>
      <c r="D352" s="31">
        <v>0.05</v>
      </c>
      <c r="E352" s="31">
        <v>0.05</v>
      </c>
      <c r="F352" s="31">
        <v>0.52</v>
      </c>
      <c r="G352" s="31">
        <v>0.01</v>
      </c>
      <c r="H352" s="31">
        <v>0.52</v>
      </c>
      <c r="I352" s="31">
        <v>0.01</v>
      </c>
      <c r="J352" s="31">
        <v>2.93</v>
      </c>
    </row>
    <row r="353" spans="1:10" x14ac:dyDescent="0.2">
      <c r="A353" s="6" t="s">
        <v>594</v>
      </c>
      <c r="B353" s="31">
        <v>0.04</v>
      </c>
      <c r="C353" s="31">
        <v>0.04</v>
      </c>
      <c r="D353" s="31">
        <v>0.05</v>
      </c>
      <c r="E353" s="31">
        <v>0.05</v>
      </c>
      <c r="F353" s="31">
        <v>0.53</v>
      </c>
      <c r="G353" s="31">
        <v>0.01</v>
      </c>
      <c r="H353" s="31">
        <v>0.53</v>
      </c>
      <c r="I353" s="31">
        <v>0.01</v>
      </c>
      <c r="J353" s="31">
        <v>3.18</v>
      </c>
    </row>
    <row r="354" spans="1:10" x14ac:dyDescent="0.2">
      <c r="A354" s="6" t="s">
        <v>536</v>
      </c>
      <c r="B354" s="31">
        <v>0.05</v>
      </c>
      <c r="C354" s="31">
        <v>0.05</v>
      </c>
      <c r="D354" s="31">
        <v>0.06</v>
      </c>
      <c r="E354" s="31">
        <v>0.06</v>
      </c>
      <c r="F354" s="31">
        <v>0.56000000000000005</v>
      </c>
      <c r="G354" s="31">
        <v>0.02</v>
      </c>
      <c r="H354" s="31">
        <v>0.56000000000000005</v>
      </c>
      <c r="I354" s="31">
        <v>0.02</v>
      </c>
      <c r="J354" s="31">
        <v>3.38</v>
      </c>
    </row>
    <row r="355" spans="1:10" x14ac:dyDescent="0.2">
      <c r="A355" s="6" t="s">
        <v>533</v>
      </c>
      <c r="B355" s="31">
        <v>0.02</v>
      </c>
      <c r="C355" s="31">
        <v>0.02</v>
      </c>
      <c r="D355" s="31">
        <v>0.02</v>
      </c>
      <c r="E355" s="31">
        <v>0.02</v>
      </c>
      <c r="F355" s="31">
        <v>0.33</v>
      </c>
      <c r="G355" s="31">
        <v>0.01</v>
      </c>
      <c r="H355" s="31">
        <v>0.33</v>
      </c>
      <c r="I355" s="31">
        <v>0.01</v>
      </c>
      <c r="J355" s="31">
        <v>1.4</v>
      </c>
    </row>
    <row r="356" spans="1:10" x14ac:dyDescent="0.2">
      <c r="A356" s="6" t="s">
        <v>534</v>
      </c>
      <c r="B356" s="31">
        <v>0.02</v>
      </c>
      <c r="C356" s="31">
        <v>0.02</v>
      </c>
      <c r="D356" s="31">
        <v>0.03</v>
      </c>
      <c r="E356" s="31">
        <v>0.03</v>
      </c>
      <c r="F356" s="31">
        <v>0.38</v>
      </c>
      <c r="G356" s="31">
        <v>0.01</v>
      </c>
      <c r="H356" s="31">
        <v>0.38</v>
      </c>
      <c r="I356" s="31">
        <v>0.01</v>
      </c>
      <c r="J356" s="31">
        <v>1.97</v>
      </c>
    </row>
    <row r="357" spans="1:10" x14ac:dyDescent="0.2">
      <c r="A357" s="6" t="s">
        <v>542</v>
      </c>
      <c r="B357" s="31">
        <v>0.02</v>
      </c>
      <c r="C357" s="31">
        <v>0.02</v>
      </c>
      <c r="D357" s="31">
        <v>0.02</v>
      </c>
      <c r="E357" s="31">
        <v>0.02</v>
      </c>
      <c r="F357" s="31">
        <v>0.34</v>
      </c>
      <c r="G357" s="31">
        <v>0.01</v>
      </c>
      <c r="H357" s="31">
        <v>0.34</v>
      </c>
      <c r="I357" s="31">
        <v>0.01</v>
      </c>
      <c r="J357" s="31">
        <v>1.1000000000000001</v>
      </c>
    </row>
    <row r="358" spans="1:10" x14ac:dyDescent="0.2">
      <c r="A358" s="6" t="s">
        <v>540</v>
      </c>
      <c r="B358" s="31">
        <v>0.02</v>
      </c>
      <c r="C358" s="31">
        <v>0.02</v>
      </c>
      <c r="D358" s="31">
        <v>0.02</v>
      </c>
      <c r="E358" s="31">
        <v>0.02</v>
      </c>
      <c r="F358" s="31">
        <v>0.32</v>
      </c>
      <c r="G358" s="31">
        <v>0.01</v>
      </c>
      <c r="H358" s="31">
        <v>0.32</v>
      </c>
      <c r="I358" s="31">
        <v>0.01</v>
      </c>
      <c r="J358" s="31">
        <v>1.4</v>
      </c>
    </row>
    <row r="359" spans="1:10" x14ac:dyDescent="0.2">
      <c r="A359" s="6" t="s">
        <v>524</v>
      </c>
      <c r="B359" s="31">
        <v>0.03</v>
      </c>
      <c r="C359" s="31">
        <v>0.03</v>
      </c>
      <c r="D359" s="31">
        <v>0.04</v>
      </c>
      <c r="E359" s="31">
        <v>0.04</v>
      </c>
      <c r="F359" s="31">
        <v>0.43</v>
      </c>
      <c r="G359" s="31">
        <v>0.01</v>
      </c>
      <c r="H359" s="31">
        <v>0.43</v>
      </c>
      <c r="I359" s="31">
        <v>0.01</v>
      </c>
      <c r="J359" s="31">
        <v>2</v>
      </c>
    </row>
    <row r="360" spans="1:10" x14ac:dyDescent="0.2">
      <c r="A360" s="6" t="s">
        <v>521</v>
      </c>
      <c r="B360" s="31">
        <v>0.03</v>
      </c>
      <c r="C360" s="31">
        <v>0.03</v>
      </c>
      <c r="D360" s="31">
        <v>0.04</v>
      </c>
      <c r="E360" s="31">
        <v>0.04</v>
      </c>
      <c r="F360" s="31">
        <v>0.45</v>
      </c>
      <c r="G360" s="31">
        <v>0.01</v>
      </c>
      <c r="H360" s="31">
        <v>0.45</v>
      </c>
      <c r="I360" s="31">
        <v>0.01</v>
      </c>
      <c r="J360" s="31">
        <v>2.44</v>
      </c>
    </row>
    <row r="361" spans="1:10" x14ac:dyDescent="0.2">
      <c r="A361" s="6" t="s">
        <v>526</v>
      </c>
      <c r="B361" s="31">
        <v>0.05</v>
      </c>
      <c r="C361" s="31">
        <v>0.05</v>
      </c>
      <c r="D361" s="31">
        <v>7.0000000000000007E-2</v>
      </c>
      <c r="E361" s="31">
        <v>7.0000000000000007E-2</v>
      </c>
      <c r="F361" s="31">
        <v>0.59</v>
      </c>
      <c r="G361" s="31">
        <v>0.02</v>
      </c>
      <c r="H361" s="31">
        <v>0.59</v>
      </c>
      <c r="I361" s="31">
        <v>0.02</v>
      </c>
      <c r="J361" s="31">
        <v>3.36</v>
      </c>
    </row>
    <row r="362" spans="1:10" x14ac:dyDescent="0.2">
      <c r="A362" s="6" t="s">
        <v>527</v>
      </c>
      <c r="B362" s="31">
        <v>0.05</v>
      </c>
      <c r="C362" s="31">
        <v>0.05</v>
      </c>
      <c r="D362" s="31">
        <v>0.06</v>
      </c>
      <c r="E362" s="31">
        <v>0.06</v>
      </c>
      <c r="F362" s="31">
        <v>0.56999999999999995</v>
      </c>
      <c r="G362" s="31">
        <v>0.02</v>
      </c>
      <c r="H362" s="31">
        <v>0.56999999999999995</v>
      </c>
      <c r="I362" s="31">
        <v>0.02</v>
      </c>
      <c r="J362" s="31">
        <v>3.42</v>
      </c>
    </row>
    <row r="363" spans="1:10" x14ac:dyDescent="0.2">
      <c r="A363" s="6" t="s">
        <v>531</v>
      </c>
      <c r="B363" s="31">
        <v>0.01</v>
      </c>
      <c r="C363" s="31">
        <v>0.01</v>
      </c>
      <c r="D363" s="31">
        <v>0.02</v>
      </c>
      <c r="E363" s="31">
        <v>0.02</v>
      </c>
      <c r="F363" s="31">
        <v>0.28000000000000003</v>
      </c>
      <c r="G363" s="31">
        <v>0</v>
      </c>
      <c r="H363" s="31">
        <v>0.28000000000000003</v>
      </c>
      <c r="I363" s="31">
        <v>0</v>
      </c>
      <c r="J363" s="31">
        <v>1.1000000000000001</v>
      </c>
    </row>
    <row r="364" spans="1:10" x14ac:dyDescent="0.2">
      <c r="A364" s="6" t="s">
        <v>522</v>
      </c>
      <c r="B364" s="31">
        <v>0.04</v>
      </c>
      <c r="C364" s="31">
        <v>0.04</v>
      </c>
      <c r="D364" s="31">
        <v>0.05</v>
      </c>
      <c r="E364" s="31">
        <v>0.05</v>
      </c>
      <c r="F364" s="31">
        <v>0.49</v>
      </c>
      <c r="G364" s="31">
        <v>0.01</v>
      </c>
      <c r="H364" s="31">
        <v>0.49</v>
      </c>
      <c r="I364" s="31">
        <v>0.01</v>
      </c>
      <c r="J364" s="31">
        <v>2.44</v>
      </c>
    </row>
    <row r="365" spans="1:10" x14ac:dyDescent="0.2">
      <c r="A365" s="6" t="s">
        <v>529</v>
      </c>
      <c r="B365" s="31">
        <v>0.04</v>
      </c>
      <c r="C365" s="31">
        <v>0.04</v>
      </c>
      <c r="D365" s="31">
        <v>0.05</v>
      </c>
      <c r="E365" s="31">
        <v>0.05</v>
      </c>
      <c r="F365" s="31">
        <v>0.51</v>
      </c>
      <c r="G365" s="31">
        <v>0.01</v>
      </c>
      <c r="H365" s="31">
        <v>0.51</v>
      </c>
      <c r="I365" s="31">
        <v>0.01</v>
      </c>
      <c r="J365" s="31">
        <v>2.4300000000000002</v>
      </c>
    </row>
    <row r="366" spans="1:10" x14ac:dyDescent="0.2">
      <c r="A366" s="6" t="s">
        <v>558</v>
      </c>
      <c r="B366" s="31">
        <v>0.23</v>
      </c>
      <c r="C366" s="31">
        <v>0.23</v>
      </c>
      <c r="D366" s="31">
        <v>0.26</v>
      </c>
      <c r="E366" s="31">
        <v>0.26</v>
      </c>
      <c r="F366" s="31">
        <v>0.72</v>
      </c>
      <c r="G366" s="31">
        <v>0.03</v>
      </c>
      <c r="H366" s="31">
        <v>0.72</v>
      </c>
      <c r="I366" s="31">
        <v>0.03</v>
      </c>
      <c r="J366" s="31">
        <v>4.03</v>
      </c>
    </row>
    <row r="367" spans="1:10" x14ac:dyDescent="0.2">
      <c r="A367" s="6" t="s">
        <v>555</v>
      </c>
      <c r="B367" s="31">
        <v>0.02</v>
      </c>
      <c r="C367" s="31">
        <v>0.01</v>
      </c>
      <c r="D367" s="31">
        <v>0.02</v>
      </c>
      <c r="E367" s="31">
        <v>0.02</v>
      </c>
      <c r="F367" s="31">
        <v>0.31</v>
      </c>
      <c r="G367" s="31">
        <v>0</v>
      </c>
      <c r="H367" s="31">
        <v>0.31</v>
      </c>
      <c r="I367" s="31">
        <v>0</v>
      </c>
      <c r="J367" s="31">
        <v>1.1000000000000001</v>
      </c>
    </row>
    <row r="368" spans="1:10" x14ac:dyDescent="0.2">
      <c r="A368" s="6" t="s">
        <v>560</v>
      </c>
      <c r="B368" s="31">
        <v>0.02</v>
      </c>
      <c r="C368" s="31">
        <v>0.02</v>
      </c>
      <c r="D368" s="31">
        <v>0.02</v>
      </c>
      <c r="E368" s="31">
        <v>0.02</v>
      </c>
      <c r="F368" s="31">
        <v>0.33</v>
      </c>
      <c r="G368" s="31">
        <v>0.01</v>
      </c>
      <c r="H368" s="31">
        <v>0.33</v>
      </c>
      <c r="I368" s="31">
        <v>0.01</v>
      </c>
      <c r="J368" s="31">
        <v>1.1000000000000001</v>
      </c>
    </row>
    <row r="369" spans="1:10" x14ac:dyDescent="0.2">
      <c r="A369" s="6" t="s">
        <v>561</v>
      </c>
      <c r="B369" s="31">
        <v>0.02</v>
      </c>
      <c r="C369" s="31">
        <v>0.02</v>
      </c>
      <c r="D369" s="31">
        <v>0.03</v>
      </c>
      <c r="E369" s="31">
        <v>0.03</v>
      </c>
      <c r="F369" s="31">
        <v>0.38</v>
      </c>
      <c r="G369" s="31">
        <v>0.01</v>
      </c>
      <c r="H369" s="31">
        <v>0.38</v>
      </c>
      <c r="I369" s="31">
        <v>0.01</v>
      </c>
      <c r="J369" s="31">
        <v>2.21</v>
      </c>
    </row>
    <row r="370" spans="1:10" x14ac:dyDescent="0.2">
      <c r="A370" s="6" t="s">
        <v>556</v>
      </c>
      <c r="B370" s="31">
        <v>0.03</v>
      </c>
      <c r="C370" s="31">
        <v>0.03</v>
      </c>
      <c r="D370" s="31">
        <v>0.04</v>
      </c>
      <c r="E370" s="31">
        <v>0.04</v>
      </c>
      <c r="F370" s="31">
        <v>0.45</v>
      </c>
      <c r="G370" s="31">
        <v>0.01</v>
      </c>
      <c r="H370" s="31">
        <v>0.45</v>
      </c>
      <c r="I370" s="31">
        <v>0.01</v>
      </c>
      <c r="J370" s="31">
        <v>2.71</v>
      </c>
    </row>
    <row r="371" spans="1:10" x14ac:dyDescent="0.2">
      <c r="A371" s="6" t="s">
        <v>547</v>
      </c>
      <c r="B371" s="31">
        <v>0.01</v>
      </c>
      <c r="C371" s="31">
        <v>0.01</v>
      </c>
      <c r="D371" s="31">
        <v>0.01</v>
      </c>
      <c r="E371" s="31">
        <v>0.01</v>
      </c>
      <c r="F371" s="31">
        <v>0.26</v>
      </c>
      <c r="G371" s="31">
        <v>0</v>
      </c>
      <c r="H371" s="31">
        <v>0.26</v>
      </c>
      <c r="I371" s="31">
        <v>0</v>
      </c>
      <c r="J371" s="31">
        <v>1.1000000000000001</v>
      </c>
    </row>
    <row r="372" spans="1:10" x14ac:dyDescent="0.2">
      <c r="A372" s="6" t="s">
        <v>544</v>
      </c>
      <c r="B372" s="31">
        <v>0.02</v>
      </c>
      <c r="C372" s="31">
        <v>0.02</v>
      </c>
      <c r="D372" s="31">
        <v>0.02</v>
      </c>
      <c r="E372" s="31">
        <v>0.02</v>
      </c>
      <c r="F372" s="31">
        <v>0.32</v>
      </c>
      <c r="G372" s="31">
        <v>0.01</v>
      </c>
      <c r="H372" s="31">
        <v>0.32</v>
      </c>
      <c r="I372" s="31">
        <v>0.01</v>
      </c>
      <c r="J372" s="31">
        <v>1.4</v>
      </c>
    </row>
    <row r="373" spans="1:10" x14ac:dyDescent="0.2">
      <c r="A373" s="6" t="s">
        <v>545</v>
      </c>
      <c r="B373" s="31">
        <v>0.02</v>
      </c>
      <c r="C373" s="31">
        <v>0.02</v>
      </c>
      <c r="D373" s="31">
        <v>0.03</v>
      </c>
      <c r="E373" s="31">
        <v>0.03</v>
      </c>
      <c r="F373" s="31">
        <v>0.38</v>
      </c>
      <c r="G373" s="31">
        <v>0.01</v>
      </c>
      <c r="H373" s="31">
        <v>0.38</v>
      </c>
      <c r="I373" s="31">
        <v>0.01</v>
      </c>
      <c r="J373" s="31">
        <v>2.13</v>
      </c>
    </row>
    <row r="374" spans="1:10" x14ac:dyDescent="0.2">
      <c r="A374" s="6" t="s">
        <v>548</v>
      </c>
      <c r="B374" s="31">
        <v>0.03</v>
      </c>
      <c r="C374" s="31">
        <v>0.03</v>
      </c>
      <c r="D374" s="31">
        <v>0.05</v>
      </c>
      <c r="E374" s="31">
        <v>0.05</v>
      </c>
      <c r="F374" s="31">
        <v>0.48</v>
      </c>
      <c r="G374" s="31">
        <v>0.01</v>
      </c>
      <c r="H374" s="31">
        <v>0.48</v>
      </c>
      <c r="I374" s="31">
        <v>0.01</v>
      </c>
      <c r="J374" s="31">
        <v>3.21</v>
      </c>
    </row>
    <row r="375" spans="1:10" x14ac:dyDescent="0.2">
      <c r="A375" s="6" t="s">
        <v>553</v>
      </c>
      <c r="B375" s="31">
        <v>0.24</v>
      </c>
      <c r="C375" s="31">
        <v>0.24</v>
      </c>
      <c r="D375" s="31">
        <v>0.27</v>
      </c>
      <c r="E375" s="31">
        <v>0.27</v>
      </c>
      <c r="F375" s="31">
        <v>0.72</v>
      </c>
      <c r="G375" s="31">
        <v>0.03</v>
      </c>
      <c r="H375" s="31">
        <v>0.72</v>
      </c>
      <c r="I375" s="31">
        <v>0.03</v>
      </c>
      <c r="J375" s="31">
        <v>4.1399999999999997</v>
      </c>
    </row>
    <row r="376" spans="1:10" x14ac:dyDescent="0.2">
      <c r="A376" s="6" t="s">
        <v>550</v>
      </c>
      <c r="B376" s="31">
        <v>0.03</v>
      </c>
      <c r="C376" s="31">
        <v>0.03</v>
      </c>
      <c r="D376" s="31">
        <v>0.04</v>
      </c>
      <c r="E376" s="31">
        <v>0.04</v>
      </c>
      <c r="F376" s="31">
        <v>0.44</v>
      </c>
      <c r="G376" s="31">
        <v>0.01</v>
      </c>
      <c r="H376" s="31">
        <v>0.44</v>
      </c>
      <c r="I376" s="31">
        <v>0.01</v>
      </c>
      <c r="J376" s="31">
        <v>2.39</v>
      </c>
    </row>
    <row r="377" spans="1:10" x14ac:dyDescent="0.2">
      <c r="A377" s="6" t="s">
        <v>538</v>
      </c>
      <c r="B377" s="31">
        <v>0.25</v>
      </c>
      <c r="C377" s="31">
        <v>0.25</v>
      </c>
      <c r="D377" s="31">
        <v>0.27</v>
      </c>
      <c r="E377" s="31">
        <v>0.27</v>
      </c>
      <c r="F377" s="31">
        <v>0.72</v>
      </c>
      <c r="G377" s="31">
        <v>0.03</v>
      </c>
      <c r="H377" s="31">
        <v>0.72</v>
      </c>
      <c r="I377" s="31">
        <v>0.03</v>
      </c>
      <c r="J377" s="31">
        <v>4.01</v>
      </c>
    </row>
    <row r="378" spans="1:10" x14ac:dyDescent="0.2">
      <c r="A378" s="6" t="s">
        <v>726</v>
      </c>
      <c r="B378" s="31">
        <v>0.25</v>
      </c>
      <c r="C378" s="31">
        <v>0.25</v>
      </c>
      <c r="D378" s="31">
        <v>0.28000000000000003</v>
      </c>
      <c r="E378" s="31">
        <v>0.28000000000000003</v>
      </c>
      <c r="F378" s="31">
        <v>0.75</v>
      </c>
      <c r="G378" s="31">
        <v>0.03</v>
      </c>
      <c r="H378" s="31">
        <v>0.75</v>
      </c>
      <c r="I378" s="31">
        <v>0.03</v>
      </c>
      <c r="J378" s="31">
        <v>4.22</v>
      </c>
    </row>
    <row r="379" spans="1:10" x14ac:dyDescent="0.2">
      <c r="A379" s="6" t="s">
        <v>800</v>
      </c>
      <c r="B379" s="31">
        <v>0.25</v>
      </c>
      <c r="C379" s="31">
        <v>0.25</v>
      </c>
      <c r="D379" s="31">
        <v>0.28000000000000003</v>
      </c>
      <c r="E379" s="31">
        <v>0.28000000000000003</v>
      </c>
      <c r="F379" s="31">
        <v>0.77</v>
      </c>
      <c r="G379" s="31">
        <v>0.03</v>
      </c>
      <c r="H379" s="31">
        <v>0.77</v>
      </c>
      <c r="I379" s="31">
        <v>0.03</v>
      </c>
      <c r="J379" s="31">
        <v>4.2699999999999996</v>
      </c>
    </row>
    <row r="380" spans="1:10" x14ac:dyDescent="0.2">
      <c r="A380" s="6" t="s">
        <v>801</v>
      </c>
      <c r="B380" s="31">
        <v>0.24</v>
      </c>
      <c r="C380" s="31">
        <v>0.24</v>
      </c>
      <c r="D380" s="31">
        <v>0.27</v>
      </c>
      <c r="E380" s="31">
        <v>0.27</v>
      </c>
      <c r="F380" s="31">
        <v>0.79</v>
      </c>
      <c r="G380" s="31">
        <v>0.03</v>
      </c>
      <c r="H380" s="31">
        <v>0.79</v>
      </c>
      <c r="I380" s="31">
        <v>0.03</v>
      </c>
      <c r="J380" s="31">
        <v>4.3</v>
      </c>
    </row>
    <row r="381" spans="1:10" x14ac:dyDescent="0.2">
      <c r="A381" s="6" t="s">
        <v>814</v>
      </c>
      <c r="B381" s="31">
        <v>0.24</v>
      </c>
      <c r="C381" s="31">
        <v>0.23</v>
      </c>
      <c r="D381" s="31">
        <v>0.31</v>
      </c>
      <c r="E381" s="31">
        <v>0.3</v>
      </c>
      <c r="F381" s="31">
        <v>1.21</v>
      </c>
      <c r="G381" s="31">
        <v>7.0000000000000007E-2</v>
      </c>
      <c r="H381" s="31">
        <v>1.21</v>
      </c>
      <c r="I381" s="31">
        <v>7.0000000000000007E-2</v>
      </c>
      <c r="J381" s="31">
        <v>4.3099999999999996</v>
      </c>
    </row>
    <row r="382" spans="1:10" x14ac:dyDescent="0.2">
      <c r="A382" s="9"/>
      <c r="B382" s="9"/>
      <c r="C382" s="9"/>
      <c r="D382" s="9"/>
      <c r="E382" s="9"/>
      <c r="F382" s="9"/>
      <c r="G382" s="9"/>
      <c r="H382" s="9"/>
      <c r="I382" s="9"/>
      <c r="J382" s="9"/>
    </row>
    <row r="383" spans="1:10" x14ac:dyDescent="0.2">
      <c r="A383" s="9"/>
      <c r="B383" s="9"/>
      <c r="C383" s="9"/>
      <c r="D383" s="9"/>
      <c r="E383" s="9"/>
      <c r="F383" s="9"/>
      <c r="G383" s="9"/>
      <c r="H383" s="9"/>
      <c r="I383" s="9"/>
      <c r="J383" s="9"/>
    </row>
    <row r="384" spans="1:10" x14ac:dyDescent="0.2">
      <c r="A384" s="9"/>
      <c r="B384" s="9"/>
      <c r="C384" s="9"/>
      <c r="D384" s="9"/>
      <c r="E384" s="9"/>
      <c r="F384" s="9"/>
      <c r="G384" s="9"/>
      <c r="H384" s="9"/>
      <c r="I384" s="9"/>
      <c r="J384" s="9"/>
    </row>
    <row r="385" spans="1:10" x14ac:dyDescent="0.2">
      <c r="A385" s="9"/>
      <c r="B385" s="9"/>
      <c r="C385" s="9"/>
      <c r="D385" s="9"/>
      <c r="E385" s="9"/>
      <c r="F385" s="9"/>
      <c r="G385" s="9"/>
      <c r="H385" s="9"/>
      <c r="I385" s="9"/>
      <c r="J385" s="9"/>
    </row>
    <row r="386" spans="1:10" x14ac:dyDescent="0.2">
      <c r="A386" s="9"/>
      <c r="B386" s="9"/>
      <c r="C386" s="9"/>
      <c r="D386" s="9"/>
      <c r="E386" s="9"/>
      <c r="F386" s="9"/>
      <c r="G386" s="9"/>
      <c r="H386" s="9"/>
      <c r="I386" s="9"/>
      <c r="J386" s="9"/>
    </row>
    <row r="387" spans="1:10" x14ac:dyDescent="0.2">
      <c r="A387" s="9"/>
      <c r="B387" s="9"/>
      <c r="C387" s="9"/>
      <c r="D387" s="9"/>
      <c r="E387" s="9"/>
      <c r="F387" s="9"/>
      <c r="G387" s="9"/>
      <c r="H387" s="9"/>
      <c r="I387" s="9"/>
      <c r="J387" s="9"/>
    </row>
    <row r="388" spans="1:10" x14ac:dyDescent="0.2">
      <c r="A388" s="9"/>
      <c r="B388" s="9"/>
      <c r="C388" s="9"/>
      <c r="D388" s="9"/>
      <c r="E388" s="9"/>
      <c r="F388" s="9"/>
      <c r="G388" s="9"/>
      <c r="H388" s="9"/>
      <c r="I388" s="9"/>
      <c r="J388" s="9"/>
    </row>
    <row r="389" spans="1:10" x14ac:dyDescent="0.2">
      <c r="A389" s="9"/>
      <c r="B389" s="9"/>
      <c r="C389" s="9"/>
      <c r="D389" s="9"/>
      <c r="E389" s="9"/>
      <c r="F389" s="9"/>
      <c r="G389" s="9"/>
      <c r="H389" s="9"/>
      <c r="I389" s="9"/>
      <c r="J389" s="9"/>
    </row>
    <row r="390" spans="1:10" x14ac:dyDescent="0.2">
      <c r="A390" s="9"/>
      <c r="B390" s="9"/>
      <c r="C390" s="9"/>
      <c r="D390" s="9"/>
      <c r="E390" s="9"/>
      <c r="F390" s="9"/>
      <c r="G390" s="9"/>
      <c r="H390" s="9"/>
      <c r="I390" s="9"/>
      <c r="J390" s="9"/>
    </row>
    <row r="391" spans="1:10" x14ac:dyDescent="0.2">
      <c r="A391" s="9"/>
      <c r="B391" s="9"/>
      <c r="C391" s="9"/>
      <c r="D391" s="9"/>
      <c r="E391" s="9"/>
      <c r="F391" s="9"/>
      <c r="G391" s="9"/>
      <c r="H391" s="9"/>
      <c r="I391" s="9"/>
      <c r="J391" s="9"/>
    </row>
    <row r="392" spans="1:10" x14ac:dyDescent="0.2">
      <c r="A392" s="9"/>
      <c r="B392" s="9"/>
      <c r="C392" s="9"/>
      <c r="D392" s="9"/>
      <c r="E392" s="9"/>
      <c r="F392" s="9"/>
      <c r="G392" s="9"/>
      <c r="H392" s="9"/>
      <c r="I392" s="9"/>
      <c r="J392" s="9"/>
    </row>
    <row r="393" spans="1:10" x14ac:dyDescent="0.2">
      <c r="A393" s="9"/>
      <c r="B393" s="9"/>
      <c r="C393" s="9"/>
      <c r="D393" s="9"/>
      <c r="E393" s="9"/>
      <c r="F393" s="9"/>
      <c r="G393" s="9"/>
      <c r="H393" s="9"/>
      <c r="I393" s="9"/>
      <c r="J393" s="9"/>
    </row>
    <row r="394" spans="1:10" x14ac:dyDescent="0.2">
      <c r="A394" s="9"/>
      <c r="B394" s="9"/>
      <c r="C394" s="9"/>
      <c r="D394" s="9"/>
      <c r="E394" s="9"/>
      <c r="F394" s="9"/>
      <c r="G394" s="9"/>
      <c r="H394" s="9"/>
      <c r="I394" s="9"/>
      <c r="J394" s="9"/>
    </row>
    <row r="395" spans="1:10" x14ac:dyDescent="0.2">
      <c r="A395" s="9"/>
      <c r="B395" s="9"/>
      <c r="C395" s="9"/>
      <c r="D395" s="9"/>
      <c r="E395" s="9"/>
      <c r="F395" s="9"/>
      <c r="G395" s="9"/>
      <c r="H395" s="9"/>
      <c r="I395" s="9"/>
      <c r="J395" s="9"/>
    </row>
    <row r="396" spans="1:10" x14ac:dyDescent="0.2">
      <c r="A396" s="9"/>
      <c r="B396" s="9"/>
      <c r="C396" s="9"/>
      <c r="D396" s="9"/>
      <c r="E396" s="9"/>
      <c r="F396" s="9"/>
      <c r="G396" s="9"/>
      <c r="H396" s="9"/>
      <c r="I396" s="9"/>
      <c r="J396" s="9"/>
    </row>
    <row r="397" spans="1:10" x14ac:dyDescent="0.2">
      <c r="A397" s="9"/>
      <c r="B397" s="9"/>
      <c r="C397" s="9"/>
      <c r="D397" s="9"/>
      <c r="E397" s="9"/>
      <c r="F397" s="9"/>
      <c r="G397" s="9"/>
      <c r="H397" s="9"/>
      <c r="I397" s="9"/>
      <c r="J397" s="9"/>
    </row>
    <row r="398" spans="1:10" x14ac:dyDescent="0.2">
      <c r="A398" s="9"/>
      <c r="B398" s="9"/>
      <c r="C398" s="9"/>
      <c r="D398" s="9"/>
      <c r="E398" s="9"/>
      <c r="F398" s="9"/>
      <c r="G398" s="9"/>
      <c r="H398" s="9"/>
      <c r="I398" s="9"/>
      <c r="J398" s="9"/>
    </row>
    <row r="399" spans="1:10" x14ac:dyDescent="0.2">
      <c r="A399" s="9"/>
      <c r="B399" s="9"/>
      <c r="C399" s="9"/>
      <c r="D399" s="9"/>
      <c r="E399" s="9"/>
      <c r="F399" s="9"/>
      <c r="G399" s="9"/>
      <c r="H399" s="9"/>
      <c r="I399" s="9"/>
      <c r="J399" s="9"/>
    </row>
    <row r="400" spans="1:10" x14ac:dyDescent="0.2">
      <c r="A400" s="9"/>
      <c r="B400" s="9"/>
      <c r="C400" s="9"/>
      <c r="D400" s="9"/>
      <c r="E400" s="9"/>
      <c r="F400" s="9"/>
      <c r="G400" s="9"/>
      <c r="H400" s="9"/>
      <c r="I400" s="9"/>
      <c r="J400" s="9"/>
    </row>
    <row r="401" spans="1:10" x14ac:dyDescent="0.2">
      <c r="A401" s="9"/>
      <c r="B401" s="9"/>
      <c r="C401" s="9"/>
      <c r="D401" s="9"/>
      <c r="E401" s="9"/>
      <c r="F401" s="9"/>
      <c r="G401" s="9"/>
      <c r="H401" s="9"/>
      <c r="I401" s="9"/>
      <c r="J401" s="9"/>
    </row>
    <row r="402" spans="1:10" x14ac:dyDescent="0.2">
      <c r="A402" s="9"/>
      <c r="B402" s="9"/>
      <c r="C402" s="9"/>
      <c r="D402" s="9"/>
      <c r="E402" s="9"/>
      <c r="F402" s="9"/>
      <c r="G402" s="9"/>
      <c r="H402" s="9"/>
      <c r="I402" s="9"/>
      <c r="J402" s="9"/>
    </row>
    <row r="403" spans="1:10" x14ac:dyDescent="0.2">
      <c r="A403" s="9"/>
      <c r="B403" s="9"/>
      <c r="C403" s="9"/>
      <c r="D403" s="9"/>
      <c r="E403" s="9"/>
      <c r="F403" s="9"/>
      <c r="G403" s="9"/>
      <c r="H403" s="9"/>
      <c r="I403" s="9"/>
      <c r="J403" s="9"/>
    </row>
    <row r="404" spans="1:10" x14ac:dyDescent="0.2">
      <c r="A404" s="9"/>
      <c r="B404" s="9"/>
      <c r="C404" s="9"/>
      <c r="D404" s="9"/>
      <c r="E404" s="9"/>
      <c r="F404" s="9"/>
      <c r="G404" s="9"/>
      <c r="H404" s="9"/>
      <c r="I404" s="9"/>
      <c r="J404" s="9"/>
    </row>
    <row r="405" spans="1:10" x14ac:dyDescent="0.2">
      <c r="A405" s="9"/>
      <c r="B405" s="9"/>
      <c r="C405" s="9"/>
      <c r="D405" s="9"/>
      <c r="E405" s="9"/>
      <c r="F405" s="9"/>
      <c r="G405" s="9"/>
      <c r="H405" s="9"/>
      <c r="I405" s="9"/>
      <c r="J405" s="9"/>
    </row>
    <row r="406" spans="1:10" x14ac:dyDescent="0.2">
      <c r="A406" s="9"/>
      <c r="B406" s="9"/>
      <c r="C406" s="9"/>
      <c r="D406" s="9"/>
      <c r="E406" s="9"/>
      <c r="F406" s="9"/>
      <c r="G406" s="9"/>
      <c r="H406" s="9"/>
      <c r="I406" s="9"/>
      <c r="J406" s="9"/>
    </row>
    <row r="407" spans="1:10" x14ac:dyDescent="0.2">
      <c r="A407" s="9"/>
      <c r="B407" s="9"/>
      <c r="C407" s="9"/>
      <c r="D407" s="9"/>
      <c r="E407" s="9"/>
      <c r="F407" s="9"/>
      <c r="G407" s="9"/>
      <c r="H407" s="9"/>
      <c r="I407" s="9"/>
      <c r="J407" s="9"/>
    </row>
    <row r="408" spans="1:10" x14ac:dyDescent="0.2">
      <c r="A408" s="9"/>
      <c r="B408" s="9"/>
      <c r="C408" s="9"/>
      <c r="D408" s="9"/>
      <c r="E408" s="9"/>
      <c r="F408" s="9"/>
      <c r="G408" s="9"/>
      <c r="H408" s="9"/>
      <c r="I408" s="9"/>
      <c r="J408" s="9"/>
    </row>
    <row r="409" spans="1:10" x14ac:dyDescent="0.2">
      <c r="A409" s="9"/>
      <c r="B409" s="9"/>
      <c r="C409" s="9"/>
      <c r="D409" s="9"/>
      <c r="E409" s="9"/>
      <c r="F409" s="9"/>
      <c r="G409" s="9"/>
      <c r="H409" s="9"/>
      <c r="I409" s="9"/>
      <c r="J409" s="9"/>
    </row>
    <row r="410" spans="1:10" x14ac:dyDescent="0.2">
      <c r="A410" s="9"/>
      <c r="B410" s="9"/>
      <c r="C410" s="9"/>
      <c r="D410" s="9"/>
      <c r="E410" s="9"/>
      <c r="F410" s="9"/>
      <c r="G410" s="9"/>
      <c r="H410" s="9"/>
      <c r="I410" s="9"/>
      <c r="J410" s="9"/>
    </row>
    <row r="411" spans="1:10" x14ac:dyDescent="0.2">
      <c r="A411" s="9"/>
      <c r="B411" s="9"/>
      <c r="C411" s="9"/>
      <c r="D411" s="9"/>
      <c r="E411" s="9"/>
      <c r="F411" s="9"/>
      <c r="G411" s="9"/>
      <c r="H411" s="9"/>
      <c r="I411" s="9"/>
      <c r="J411" s="9"/>
    </row>
    <row r="412" spans="1:10" x14ac:dyDescent="0.2">
      <c r="A412" s="9"/>
      <c r="B412" s="9"/>
      <c r="C412" s="9"/>
      <c r="D412" s="9"/>
      <c r="E412" s="9"/>
      <c r="F412" s="9"/>
      <c r="G412" s="9"/>
      <c r="H412" s="9"/>
      <c r="I412" s="9"/>
      <c r="J412" s="9"/>
    </row>
    <row r="413" spans="1:10" x14ac:dyDescent="0.2">
      <c r="A413" s="9"/>
      <c r="B413" s="9"/>
      <c r="C413" s="9"/>
      <c r="D413" s="9"/>
      <c r="E413" s="9"/>
      <c r="F413" s="9"/>
      <c r="G413" s="9"/>
      <c r="H413" s="9"/>
      <c r="I413" s="9"/>
      <c r="J413" s="9"/>
    </row>
    <row r="414" spans="1:10" x14ac:dyDescent="0.2">
      <c r="A414" s="9"/>
      <c r="B414" s="9"/>
      <c r="C414" s="9"/>
      <c r="D414" s="9"/>
      <c r="E414" s="9"/>
      <c r="F414" s="9"/>
      <c r="G414" s="9"/>
      <c r="H414" s="9"/>
      <c r="I414" s="9"/>
      <c r="J414" s="9"/>
    </row>
    <row r="415" spans="1:10" x14ac:dyDescent="0.2">
      <c r="A415" s="9"/>
      <c r="B415" s="9"/>
      <c r="C415" s="9"/>
      <c r="D415" s="9"/>
      <c r="E415" s="9"/>
      <c r="F415" s="9"/>
      <c r="G415" s="9"/>
      <c r="H415" s="9"/>
      <c r="I415" s="9"/>
      <c r="J415" s="9"/>
    </row>
    <row r="416" spans="1:10" x14ac:dyDescent="0.2">
      <c r="A416" s="9"/>
      <c r="B416" s="9"/>
      <c r="C416" s="9"/>
      <c r="D416" s="9"/>
      <c r="E416" s="9"/>
      <c r="F416" s="9"/>
      <c r="G416" s="9"/>
      <c r="H416" s="9"/>
      <c r="I416" s="9"/>
      <c r="J416" s="9"/>
    </row>
    <row r="417" spans="1:10" x14ac:dyDescent="0.2">
      <c r="A417" s="9"/>
      <c r="B417" s="9"/>
      <c r="C417" s="9"/>
      <c r="D417" s="9"/>
      <c r="E417" s="9"/>
      <c r="F417" s="9"/>
      <c r="G417" s="9"/>
      <c r="H417" s="9"/>
      <c r="I417" s="9"/>
      <c r="J417" s="9"/>
    </row>
    <row r="418" spans="1:10" x14ac:dyDescent="0.2">
      <c r="A418" s="9"/>
      <c r="B418" s="9"/>
      <c r="C418" s="9"/>
      <c r="D418" s="9"/>
      <c r="E418" s="9"/>
      <c r="F418" s="9"/>
      <c r="G418" s="9"/>
      <c r="H418" s="9"/>
      <c r="I418" s="9"/>
      <c r="J418" s="9"/>
    </row>
    <row r="419" spans="1:10" x14ac:dyDescent="0.2">
      <c r="A419" s="9"/>
      <c r="B419" s="9"/>
      <c r="C419" s="9"/>
      <c r="D419" s="9"/>
      <c r="E419" s="9"/>
      <c r="F419" s="9"/>
      <c r="G419" s="9"/>
      <c r="H419" s="9"/>
      <c r="I419" s="9"/>
      <c r="J419" s="9"/>
    </row>
    <row r="420" spans="1:10" x14ac:dyDescent="0.2">
      <c r="A420" s="9"/>
      <c r="B420" s="9"/>
      <c r="C420" s="9"/>
      <c r="D420" s="9"/>
      <c r="E420" s="9"/>
      <c r="F420" s="9"/>
      <c r="G420" s="9"/>
      <c r="H420" s="9"/>
      <c r="I420" s="9"/>
      <c r="J420" s="9"/>
    </row>
    <row r="421" spans="1:10" x14ac:dyDescent="0.2">
      <c r="A421" s="9"/>
      <c r="B421" s="9"/>
      <c r="C421" s="9"/>
      <c r="D421" s="9"/>
      <c r="E421" s="9"/>
      <c r="F421" s="9"/>
      <c r="G421" s="9"/>
      <c r="H421" s="9"/>
      <c r="I421" s="9"/>
      <c r="J421" s="9"/>
    </row>
    <row r="422" spans="1:10" x14ac:dyDescent="0.2">
      <c r="A422" s="9"/>
      <c r="B422" s="9"/>
      <c r="C422" s="9"/>
      <c r="D422" s="9"/>
      <c r="E422" s="9"/>
      <c r="F422" s="9"/>
      <c r="G422" s="9"/>
      <c r="H422" s="9"/>
      <c r="I422" s="9"/>
      <c r="J422" s="9"/>
    </row>
    <row r="423" spans="1:10" x14ac:dyDescent="0.2">
      <c r="A423" s="9"/>
      <c r="B423" s="9"/>
      <c r="C423" s="9"/>
      <c r="D423" s="9"/>
      <c r="E423" s="9"/>
      <c r="F423" s="9"/>
      <c r="G423" s="9"/>
      <c r="H423" s="9"/>
      <c r="I423" s="9"/>
      <c r="J423" s="9"/>
    </row>
    <row r="424" spans="1:10" x14ac:dyDescent="0.2">
      <c r="A424" s="9"/>
      <c r="B424" s="9"/>
      <c r="C424" s="9"/>
      <c r="D424" s="9"/>
      <c r="E424" s="9"/>
      <c r="F424" s="9"/>
      <c r="G424" s="9"/>
      <c r="H424" s="9"/>
      <c r="I424" s="9"/>
      <c r="J424" s="9"/>
    </row>
    <row r="425" spans="1:10" x14ac:dyDescent="0.2">
      <c r="A425" s="9"/>
      <c r="B425" s="9"/>
      <c r="C425" s="9"/>
      <c r="D425" s="9"/>
      <c r="E425" s="9"/>
      <c r="F425" s="9"/>
      <c r="G425" s="9"/>
      <c r="H425" s="9"/>
      <c r="I425" s="9"/>
      <c r="J425" s="9"/>
    </row>
    <row r="426" spans="1:10" x14ac:dyDescent="0.2">
      <c r="A426" s="9"/>
      <c r="B426" s="9"/>
      <c r="C426" s="9"/>
      <c r="D426" s="9"/>
      <c r="E426" s="9"/>
      <c r="F426" s="9"/>
      <c r="G426" s="9"/>
      <c r="H426" s="9"/>
      <c r="I426" s="9"/>
      <c r="J426" s="9"/>
    </row>
    <row r="427" spans="1:10" x14ac:dyDescent="0.2">
      <c r="A427" s="9"/>
      <c r="B427" s="9"/>
      <c r="C427" s="9"/>
      <c r="D427" s="9"/>
      <c r="E427" s="9"/>
      <c r="F427" s="9"/>
      <c r="G427" s="9"/>
      <c r="H427" s="9"/>
      <c r="I427" s="9"/>
      <c r="J427" s="9"/>
    </row>
    <row r="428" spans="1:10" x14ac:dyDescent="0.2">
      <c r="A428" s="9"/>
      <c r="B428" s="9"/>
      <c r="C428" s="9"/>
      <c r="D428" s="9"/>
      <c r="E428" s="9"/>
      <c r="F428" s="9"/>
      <c r="G428" s="9"/>
      <c r="H428" s="9"/>
      <c r="I428" s="9"/>
      <c r="J428" s="9"/>
    </row>
    <row r="429" spans="1:10" x14ac:dyDescent="0.2">
      <c r="A429" s="9"/>
      <c r="B429" s="9"/>
      <c r="C429" s="9"/>
      <c r="D429" s="9"/>
      <c r="E429" s="9"/>
      <c r="F429" s="9"/>
      <c r="G429" s="9"/>
      <c r="H429" s="9"/>
      <c r="I429" s="9"/>
      <c r="J429" s="9"/>
    </row>
    <row r="430" spans="1:10" x14ac:dyDescent="0.2">
      <c r="A430" s="9"/>
      <c r="B430" s="9"/>
      <c r="C430" s="9"/>
      <c r="D430" s="9"/>
      <c r="E430" s="9"/>
      <c r="F430" s="9"/>
      <c r="G430" s="9"/>
      <c r="H430" s="9"/>
      <c r="I430" s="9"/>
      <c r="J430" s="9"/>
    </row>
    <row r="431" spans="1:10" x14ac:dyDescent="0.2">
      <c r="A431" s="9"/>
      <c r="B431" s="9"/>
      <c r="C431" s="9"/>
      <c r="D431" s="9"/>
      <c r="E431" s="9"/>
      <c r="F431" s="9"/>
      <c r="G431" s="9"/>
      <c r="H431" s="9"/>
      <c r="I431" s="9"/>
      <c r="J431" s="9"/>
    </row>
    <row r="432" spans="1:10" x14ac:dyDescent="0.2">
      <c r="A432" s="9"/>
      <c r="B432" s="9"/>
      <c r="C432" s="9"/>
      <c r="D432" s="9"/>
      <c r="E432" s="9"/>
      <c r="F432" s="9"/>
      <c r="G432" s="9"/>
      <c r="H432" s="9"/>
      <c r="I432" s="9"/>
      <c r="J432" s="9"/>
    </row>
    <row r="433" spans="1:10" x14ac:dyDescent="0.2">
      <c r="A433" s="9"/>
      <c r="B433" s="9"/>
      <c r="C433" s="9"/>
      <c r="D433" s="9"/>
      <c r="E433" s="9"/>
      <c r="F433" s="9"/>
      <c r="G433" s="9"/>
      <c r="H433" s="9"/>
      <c r="I433" s="9"/>
      <c r="J433" s="9"/>
    </row>
    <row r="434" spans="1:10" x14ac:dyDescent="0.2">
      <c r="A434" s="9"/>
      <c r="B434" s="9"/>
      <c r="C434" s="9"/>
      <c r="D434" s="9"/>
      <c r="E434" s="9"/>
      <c r="F434" s="9"/>
      <c r="G434" s="9"/>
      <c r="H434" s="9"/>
      <c r="I434" s="9"/>
      <c r="J434" s="9"/>
    </row>
    <row r="435" spans="1:10" x14ac:dyDescent="0.2">
      <c r="A435" s="9"/>
      <c r="B435" s="9"/>
      <c r="C435" s="9"/>
      <c r="D435" s="9"/>
      <c r="E435" s="9"/>
      <c r="F435" s="9"/>
      <c r="G435" s="9"/>
      <c r="H435" s="9"/>
      <c r="I435" s="9"/>
      <c r="J435" s="9"/>
    </row>
    <row r="436" spans="1:10" x14ac:dyDescent="0.2">
      <c r="A436" s="9"/>
      <c r="B436" s="9"/>
      <c r="C436" s="9"/>
      <c r="D436" s="9"/>
      <c r="E436" s="9"/>
      <c r="F436" s="9"/>
      <c r="G436" s="9"/>
      <c r="H436" s="9"/>
      <c r="I436" s="9"/>
      <c r="J436" s="9"/>
    </row>
    <row r="437" spans="1:10" x14ac:dyDescent="0.2">
      <c r="A437" s="9"/>
      <c r="B437" s="9"/>
      <c r="C437" s="9"/>
      <c r="D437" s="9"/>
      <c r="E437" s="9"/>
      <c r="F437" s="9"/>
      <c r="G437" s="9"/>
      <c r="H437" s="9"/>
      <c r="I437" s="9"/>
      <c r="J437" s="9"/>
    </row>
    <row r="438" spans="1:10" x14ac:dyDescent="0.2">
      <c r="A438" s="9"/>
      <c r="B438" s="9"/>
      <c r="C438" s="9"/>
      <c r="D438" s="9"/>
      <c r="E438" s="9"/>
      <c r="F438" s="9"/>
      <c r="G438" s="9"/>
      <c r="H438" s="9"/>
      <c r="I438" s="9"/>
      <c r="J438" s="9"/>
    </row>
    <row r="439" spans="1:10" x14ac:dyDescent="0.2">
      <c r="A439" s="9"/>
      <c r="B439" s="9"/>
      <c r="C439" s="9"/>
      <c r="D439" s="9"/>
      <c r="E439" s="9"/>
      <c r="F439" s="9"/>
      <c r="G439" s="9"/>
      <c r="H439" s="9"/>
      <c r="I439" s="9"/>
      <c r="J439" s="9"/>
    </row>
    <row r="440" spans="1:10" x14ac:dyDescent="0.2">
      <c r="A440" s="9"/>
      <c r="B440" s="9"/>
      <c r="C440" s="9"/>
      <c r="D440" s="9"/>
      <c r="E440" s="9"/>
      <c r="F440" s="9"/>
      <c r="G440" s="9"/>
      <c r="H440" s="9"/>
      <c r="I440" s="9"/>
      <c r="J440" s="9"/>
    </row>
    <row r="441" spans="1:10" x14ac:dyDescent="0.2">
      <c r="A441" s="9"/>
      <c r="B441" s="9"/>
      <c r="C441" s="9"/>
      <c r="D441" s="9"/>
      <c r="E441" s="9"/>
      <c r="F441" s="9"/>
      <c r="G441" s="9"/>
      <c r="H441" s="9"/>
      <c r="I441" s="9"/>
      <c r="J441" s="9"/>
    </row>
    <row r="442" spans="1:10" x14ac:dyDescent="0.2">
      <c r="A442" s="9"/>
      <c r="B442" s="9"/>
      <c r="C442" s="9"/>
      <c r="D442" s="9"/>
      <c r="E442" s="9"/>
      <c r="F442" s="9"/>
      <c r="G442" s="9"/>
      <c r="H442" s="9"/>
      <c r="I442" s="9"/>
      <c r="J442" s="9"/>
    </row>
    <row r="443" spans="1:10" x14ac:dyDescent="0.2">
      <c r="A443" s="9"/>
      <c r="B443" s="9"/>
      <c r="C443" s="9"/>
      <c r="D443" s="9"/>
      <c r="E443" s="9"/>
      <c r="F443" s="9"/>
      <c r="G443" s="9"/>
      <c r="H443" s="9"/>
      <c r="I443" s="9"/>
      <c r="J443" s="9"/>
    </row>
    <row r="444" spans="1:10" x14ac:dyDescent="0.2">
      <c r="A444" s="9"/>
      <c r="B444" s="9"/>
      <c r="C444" s="9"/>
      <c r="D444" s="9"/>
      <c r="E444" s="9"/>
      <c r="F444" s="9"/>
      <c r="G444" s="9"/>
      <c r="H444" s="9"/>
      <c r="I444" s="9"/>
      <c r="J444" s="9"/>
    </row>
    <row r="445" spans="1:10" x14ac:dyDescent="0.2">
      <c r="A445" s="9"/>
      <c r="B445" s="9"/>
      <c r="C445" s="9"/>
      <c r="D445" s="9"/>
      <c r="E445" s="9"/>
      <c r="F445" s="9"/>
      <c r="G445" s="9"/>
      <c r="H445" s="9"/>
      <c r="I445" s="9"/>
      <c r="J445" s="9"/>
    </row>
    <row r="446" spans="1:10" x14ac:dyDescent="0.2">
      <c r="A446" s="9"/>
      <c r="B446" s="9"/>
      <c r="C446" s="9"/>
      <c r="D446" s="9"/>
      <c r="E446" s="9"/>
      <c r="F446" s="9"/>
      <c r="G446" s="9"/>
      <c r="H446" s="9"/>
      <c r="I446" s="9"/>
      <c r="J446" s="9"/>
    </row>
    <row r="447" spans="1:10" x14ac:dyDescent="0.2">
      <c r="A447" s="9"/>
      <c r="B447" s="9"/>
      <c r="C447" s="9"/>
      <c r="D447" s="9"/>
      <c r="E447" s="9"/>
      <c r="F447" s="9"/>
      <c r="G447" s="9"/>
      <c r="H447" s="9"/>
      <c r="I447" s="9"/>
      <c r="J447" s="9"/>
    </row>
    <row r="448" spans="1:10" x14ac:dyDescent="0.2">
      <c r="A448" s="9"/>
      <c r="B448" s="9"/>
      <c r="C448" s="9"/>
      <c r="D448" s="9"/>
      <c r="E448" s="9"/>
      <c r="F448" s="9"/>
      <c r="G448" s="9"/>
      <c r="H448" s="9"/>
      <c r="I448" s="9"/>
      <c r="J448" s="9"/>
    </row>
    <row r="449" spans="1:10" x14ac:dyDescent="0.2">
      <c r="A449" s="9"/>
      <c r="B449" s="9"/>
      <c r="C449" s="9"/>
      <c r="D449" s="9"/>
      <c r="E449" s="9"/>
      <c r="F449" s="9"/>
      <c r="G449" s="9"/>
      <c r="H449" s="9"/>
      <c r="I449" s="9"/>
      <c r="J449" s="9"/>
    </row>
    <row r="450" spans="1:10" x14ac:dyDescent="0.2">
      <c r="A450" s="9"/>
      <c r="B450" s="9"/>
      <c r="C450" s="9"/>
      <c r="D450" s="9"/>
      <c r="E450" s="9"/>
      <c r="F450" s="9"/>
      <c r="G450" s="9"/>
      <c r="H450" s="9"/>
      <c r="I450" s="9"/>
      <c r="J450" s="9"/>
    </row>
    <row r="451" spans="1:10" x14ac:dyDescent="0.2">
      <c r="A451" s="9"/>
      <c r="B451" s="9"/>
      <c r="C451" s="9"/>
      <c r="D451" s="9"/>
      <c r="E451" s="9"/>
      <c r="F451" s="9"/>
      <c r="G451" s="9"/>
      <c r="H451" s="9"/>
      <c r="I451" s="9"/>
      <c r="J451" s="9"/>
    </row>
    <row r="452" spans="1:10" x14ac:dyDescent="0.2">
      <c r="A452" s="9"/>
      <c r="B452" s="9"/>
      <c r="C452" s="9"/>
      <c r="D452" s="9"/>
      <c r="E452" s="9"/>
      <c r="F452" s="9"/>
      <c r="G452" s="9"/>
      <c r="H452" s="9"/>
      <c r="I452" s="9"/>
      <c r="J452" s="9"/>
    </row>
    <row r="453" spans="1:10" x14ac:dyDescent="0.2">
      <c r="A453" s="9"/>
      <c r="B453" s="9"/>
      <c r="C453" s="9"/>
      <c r="D453" s="9"/>
      <c r="E453" s="9"/>
      <c r="F453" s="9"/>
      <c r="G453" s="9"/>
      <c r="H453" s="9"/>
      <c r="I453" s="9"/>
      <c r="J453" s="9"/>
    </row>
    <row r="454" spans="1:10" x14ac:dyDescent="0.2">
      <c r="A454" s="9"/>
      <c r="B454" s="9"/>
      <c r="C454" s="9"/>
      <c r="D454" s="9"/>
      <c r="E454" s="9"/>
      <c r="F454" s="9"/>
      <c r="G454" s="9"/>
      <c r="H454" s="9"/>
      <c r="I454" s="9"/>
      <c r="J454" s="9"/>
    </row>
    <row r="455" spans="1:10" x14ac:dyDescent="0.2">
      <c r="A455" s="9"/>
      <c r="B455" s="9"/>
      <c r="C455" s="9"/>
      <c r="D455" s="9"/>
      <c r="E455" s="9"/>
      <c r="F455" s="9"/>
      <c r="G455" s="9"/>
      <c r="H455" s="9"/>
      <c r="I455" s="9"/>
      <c r="J455" s="9"/>
    </row>
    <row r="456" spans="1:10" x14ac:dyDescent="0.2">
      <c r="A456" s="9"/>
      <c r="B456" s="9"/>
      <c r="C456" s="9"/>
      <c r="D456" s="9"/>
      <c r="E456" s="9"/>
      <c r="F456" s="9"/>
      <c r="G456" s="9"/>
      <c r="H456" s="9"/>
      <c r="I456" s="9"/>
      <c r="J456" s="9"/>
    </row>
    <row r="457" spans="1:10" x14ac:dyDescent="0.2">
      <c r="A457" s="9"/>
      <c r="B457" s="9"/>
      <c r="C457" s="9"/>
      <c r="D457" s="9"/>
      <c r="E457" s="9"/>
      <c r="F457" s="9"/>
      <c r="G457" s="9"/>
      <c r="H457" s="9"/>
      <c r="I457" s="9"/>
      <c r="J457" s="9"/>
    </row>
    <row r="458" spans="1:10" x14ac:dyDescent="0.2">
      <c r="A458" s="9"/>
      <c r="B458" s="9"/>
      <c r="C458" s="9"/>
      <c r="D458" s="9"/>
      <c r="E458" s="9"/>
      <c r="F458" s="9"/>
      <c r="G458" s="9"/>
      <c r="H458" s="9"/>
      <c r="I458" s="9"/>
      <c r="J458" s="9"/>
    </row>
    <row r="459" spans="1:10" x14ac:dyDescent="0.2">
      <c r="A459" s="9"/>
      <c r="B459" s="9"/>
      <c r="C459" s="9"/>
      <c r="D459" s="9"/>
      <c r="E459" s="9"/>
      <c r="F459" s="9"/>
      <c r="G459" s="9"/>
      <c r="H459" s="9"/>
      <c r="I459" s="9"/>
      <c r="J459" s="9"/>
    </row>
    <row r="460" spans="1:10" x14ac:dyDescent="0.2">
      <c r="A460" s="9"/>
      <c r="B460" s="9"/>
      <c r="C460" s="9"/>
      <c r="D460" s="9"/>
      <c r="E460" s="9"/>
      <c r="F460" s="9"/>
      <c r="G460" s="9"/>
      <c r="H460" s="9"/>
      <c r="I460" s="9"/>
      <c r="J460" s="9"/>
    </row>
    <row r="461" spans="1:10" x14ac:dyDescent="0.2">
      <c r="A461" s="9"/>
      <c r="B461" s="9"/>
      <c r="C461" s="9"/>
      <c r="D461" s="9"/>
      <c r="E461" s="9"/>
      <c r="F461" s="9"/>
      <c r="G461" s="9"/>
      <c r="H461" s="9"/>
      <c r="I461" s="9"/>
      <c r="J461" s="9"/>
    </row>
    <row r="462" spans="1:10" x14ac:dyDescent="0.2">
      <c r="A462" s="9"/>
      <c r="B462" s="9"/>
      <c r="C462" s="9"/>
      <c r="D462" s="9"/>
      <c r="E462" s="9"/>
      <c r="F462" s="9"/>
      <c r="G462" s="9"/>
      <c r="H462" s="9"/>
      <c r="I462" s="9"/>
      <c r="J462" s="9"/>
    </row>
    <row r="463" spans="1:10" x14ac:dyDescent="0.2">
      <c r="A463" s="9"/>
      <c r="B463" s="9"/>
      <c r="C463" s="9"/>
      <c r="D463" s="9"/>
      <c r="E463" s="9"/>
      <c r="F463" s="9"/>
      <c r="G463" s="9"/>
      <c r="H463" s="9"/>
      <c r="I463" s="9"/>
      <c r="J463" s="9"/>
    </row>
    <row r="464" spans="1:10" x14ac:dyDescent="0.2">
      <c r="A464" s="9"/>
      <c r="B464" s="9"/>
      <c r="C464" s="9"/>
      <c r="D464" s="9"/>
      <c r="E464" s="9"/>
      <c r="F464" s="9"/>
      <c r="G464" s="9"/>
      <c r="H464" s="9"/>
      <c r="I464" s="9"/>
      <c r="J464" s="9"/>
    </row>
    <row r="465" spans="1:10" x14ac:dyDescent="0.2">
      <c r="A465" s="9"/>
      <c r="B465" s="9"/>
      <c r="C465" s="9"/>
      <c r="D465" s="9"/>
      <c r="E465" s="9"/>
      <c r="F465" s="9"/>
      <c r="G465" s="9"/>
      <c r="H465" s="9"/>
      <c r="I465" s="9"/>
      <c r="J465" s="9"/>
    </row>
    <row r="466" spans="1:10" x14ac:dyDescent="0.2">
      <c r="A466" s="9"/>
      <c r="B466" s="9"/>
      <c r="C466" s="9"/>
      <c r="D466" s="9"/>
      <c r="E466" s="9"/>
      <c r="F466" s="9"/>
      <c r="G466" s="9"/>
      <c r="H466" s="9"/>
      <c r="I466" s="9"/>
      <c r="J466" s="9"/>
    </row>
    <row r="467" spans="1:10" x14ac:dyDescent="0.2">
      <c r="A467" s="9"/>
      <c r="B467" s="9"/>
      <c r="C467" s="9"/>
      <c r="D467" s="9"/>
      <c r="E467" s="9"/>
      <c r="F467" s="9"/>
      <c r="G467" s="9"/>
      <c r="H467" s="9"/>
      <c r="I467" s="9"/>
      <c r="J467" s="9"/>
    </row>
    <row r="468" spans="1:10" x14ac:dyDescent="0.2">
      <c r="A468" s="9"/>
      <c r="B468" s="9"/>
      <c r="C468" s="9"/>
      <c r="D468" s="9"/>
      <c r="E468" s="9"/>
      <c r="F468" s="9"/>
      <c r="G468" s="9"/>
      <c r="H468" s="9"/>
      <c r="I468" s="9"/>
      <c r="J468" s="9"/>
    </row>
    <row r="469" spans="1:10" x14ac:dyDescent="0.2">
      <c r="A469" s="9"/>
      <c r="B469" s="9"/>
      <c r="C469" s="9"/>
      <c r="D469" s="9"/>
      <c r="E469" s="9"/>
      <c r="F469" s="9"/>
      <c r="G469" s="9"/>
      <c r="H469" s="9"/>
      <c r="I469" s="9"/>
      <c r="J469" s="9"/>
    </row>
    <row r="470" spans="1:10" x14ac:dyDescent="0.2">
      <c r="A470" s="9"/>
      <c r="B470" s="9"/>
      <c r="C470" s="9"/>
      <c r="D470" s="9"/>
      <c r="E470" s="9"/>
      <c r="F470" s="9"/>
      <c r="G470" s="9"/>
      <c r="H470" s="9"/>
      <c r="I470" s="9"/>
      <c r="J470" s="9"/>
    </row>
    <row r="471" spans="1:10" x14ac:dyDescent="0.2">
      <c r="A471" s="9"/>
      <c r="B471" s="9"/>
      <c r="C471" s="9"/>
      <c r="D471" s="9"/>
      <c r="E471" s="9"/>
      <c r="F471" s="9"/>
      <c r="G471" s="9"/>
      <c r="H471" s="9"/>
      <c r="I471" s="9"/>
      <c r="J471" s="9"/>
    </row>
    <row r="472" spans="1:10" x14ac:dyDescent="0.2">
      <c r="A472" s="9"/>
      <c r="B472" s="9"/>
      <c r="C472" s="9"/>
      <c r="D472" s="9"/>
      <c r="E472" s="9"/>
      <c r="F472" s="9"/>
      <c r="G472" s="9"/>
      <c r="H472" s="9"/>
      <c r="I472" s="9"/>
      <c r="J472" s="9"/>
    </row>
    <row r="473" spans="1:10" x14ac:dyDescent="0.2">
      <c r="A473" s="9"/>
      <c r="B473" s="9"/>
      <c r="C473" s="9"/>
      <c r="D473" s="9"/>
      <c r="E473" s="9"/>
      <c r="F473" s="9"/>
      <c r="G473" s="9"/>
      <c r="H473" s="9"/>
      <c r="I473" s="9"/>
      <c r="J473" s="9"/>
    </row>
    <row r="474" spans="1:10" x14ac:dyDescent="0.2">
      <c r="A474" s="9"/>
      <c r="B474" s="9"/>
      <c r="C474" s="9"/>
      <c r="D474" s="9"/>
      <c r="E474" s="9"/>
      <c r="F474" s="9"/>
      <c r="G474" s="9"/>
      <c r="H474" s="9"/>
      <c r="I474" s="9"/>
      <c r="J474" s="9"/>
    </row>
    <row r="475" spans="1:10" x14ac:dyDescent="0.2">
      <c r="A475" s="9"/>
      <c r="B475" s="9"/>
      <c r="C475" s="9"/>
      <c r="D475" s="9"/>
      <c r="E475" s="9"/>
      <c r="F475" s="9"/>
      <c r="G475" s="9"/>
      <c r="H475" s="9"/>
      <c r="I475" s="9"/>
      <c r="J475" s="9"/>
    </row>
    <row r="476" spans="1:10" x14ac:dyDescent="0.2">
      <c r="A476" s="9"/>
      <c r="B476" s="9"/>
      <c r="C476" s="9"/>
      <c r="D476" s="9"/>
      <c r="E476" s="9"/>
      <c r="F476" s="9"/>
      <c r="G476" s="9"/>
      <c r="H476" s="9"/>
      <c r="I476" s="9"/>
      <c r="J476" s="9"/>
    </row>
    <row r="477" spans="1:10" x14ac:dyDescent="0.2">
      <c r="A477" s="9"/>
      <c r="B477" s="9"/>
      <c r="C477" s="9"/>
      <c r="D477" s="9"/>
      <c r="E477" s="9"/>
      <c r="F477" s="9"/>
      <c r="G477" s="9"/>
      <c r="H477" s="9"/>
      <c r="I477" s="9"/>
      <c r="J477" s="9"/>
    </row>
    <row r="478" spans="1:10" x14ac:dyDescent="0.2">
      <c r="A478" s="9"/>
      <c r="B478" s="9"/>
      <c r="C478" s="9"/>
      <c r="D478" s="9"/>
      <c r="E478" s="9"/>
      <c r="F478" s="9"/>
      <c r="G478" s="9"/>
      <c r="H478" s="9"/>
      <c r="I478" s="9"/>
      <c r="J478" s="9"/>
    </row>
    <row r="479" spans="1:10" x14ac:dyDescent="0.2">
      <c r="A479" s="9"/>
      <c r="B479" s="9"/>
      <c r="C479" s="9"/>
      <c r="D479" s="9"/>
      <c r="E479" s="9"/>
      <c r="F479" s="9"/>
      <c r="G479" s="9"/>
      <c r="H479" s="9"/>
      <c r="I479" s="9"/>
      <c r="J479" s="9"/>
    </row>
    <row r="480" spans="1:10" x14ac:dyDescent="0.2">
      <c r="A480" s="9"/>
      <c r="B480" s="9"/>
      <c r="C480" s="9"/>
      <c r="D480" s="9"/>
      <c r="E480" s="9"/>
      <c r="F480" s="9"/>
      <c r="G480" s="9"/>
      <c r="H480" s="9"/>
      <c r="I480" s="9"/>
      <c r="J480" s="9"/>
    </row>
    <row r="481" spans="1:10" x14ac:dyDescent="0.2">
      <c r="A481" s="9"/>
      <c r="B481" s="9"/>
      <c r="C481" s="9"/>
      <c r="D481" s="9"/>
      <c r="E481" s="9"/>
      <c r="F481" s="9"/>
      <c r="G481" s="9"/>
      <c r="H481" s="9"/>
      <c r="I481" s="9"/>
      <c r="J481" s="9"/>
    </row>
    <row r="482" spans="1:10" x14ac:dyDescent="0.2">
      <c r="A482" s="9"/>
      <c r="B482" s="9"/>
      <c r="C482" s="9"/>
      <c r="D482" s="9"/>
      <c r="E482" s="9"/>
      <c r="F482" s="9"/>
      <c r="G482" s="9"/>
      <c r="H482" s="9"/>
      <c r="I482" s="9"/>
      <c r="J482" s="9"/>
    </row>
    <row r="483" spans="1:10" x14ac:dyDescent="0.2">
      <c r="A483" s="9"/>
      <c r="B483" s="9"/>
      <c r="C483" s="9"/>
      <c r="D483" s="9"/>
      <c r="E483" s="9"/>
      <c r="F483" s="9"/>
      <c r="G483" s="9"/>
      <c r="H483" s="9"/>
      <c r="I483" s="9"/>
      <c r="J483" s="9"/>
    </row>
    <row r="484" spans="1:10" x14ac:dyDescent="0.2">
      <c r="A484" s="9"/>
      <c r="B484" s="9"/>
      <c r="C484" s="9"/>
      <c r="D484" s="9"/>
      <c r="E484" s="9"/>
      <c r="F484" s="9"/>
      <c r="G484" s="9"/>
      <c r="H484" s="9"/>
      <c r="I484" s="9"/>
      <c r="J484" s="9"/>
    </row>
    <row r="485" spans="1:10" x14ac:dyDescent="0.2">
      <c r="A485" s="9"/>
      <c r="B485" s="9"/>
      <c r="C485" s="9"/>
      <c r="D485" s="9"/>
      <c r="E485" s="9"/>
      <c r="F485" s="9"/>
      <c r="G485" s="9"/>
      <c r="H485" s="9"/>
      <c r="I485" s="9"/>
      <c r="J485" s="9"/>
    </row>
    <row r="486" spans="1:10" x14ac:dyDescent="0.2">
      <c r="A486" s="9"/>
      <c r="B486" s="9"/>
      <c r="C486" s="9"/>
      <c r="D486" s="9"/>
      <c r="E486" s="9"/>
      <c r="F486" s="9"/>
      <c r="G486" s="9"/>
      <c r="H486" s="9"/>
      <c r="I486" s="9"/>
      <c r="J486" s="9"/>
    </row>
    <row r="487" spans="1:10" x14ac:dyDescent="0.2">
      <c r="A487" s="9"/>
      <c r="B487" s="9"/>
      <c r="C487" s="9"/>
      <c r="D487" s="9"/>
      <c r="E487" s="9"/>
      <c r="F487" s="9"/>
      <c r="G487" s="9"/>
      <c r="H487" s="9"/>
      <c r="I487" s="9"/>
      <c r="J487" s="9"/>
    </row>
    <row r="488" spans="1:10" x14ac:dyDescent="0.2">
      <c r="A488" s="9"/>
      <c r="B488" s="9"/>
      <c r="C488" s="9"/>
      <c r="D488" s="9"/>
      <c r="E488" s="9"/>
      <c r="F488" s="9"/>
      <c r="G488" s="9"/>
      <c r="H488" s="9"/>
      <c r="I488" s="9"/>
      <c r="J488" s="9"/>
    </row>
    <row r="489" spans="1:10" x14ac:dyDescent="0.2">
      <c r="A489" s="9"/>
      <c r="B489" s="9"/>
      <c r="C489" s="9"/>
      <c r="D489" s="9"/>
      <c r="E489" s="9"/>
      <c r="F489" s="9"/>
      <c r="G489" s="9"/>
      <c r="H489" s="9"/>
      <c r="I489" s="9"/>
      <c r="J489" s="9"/>
    </row>
    <row r="490" spans="1:10" x14ac:dyDescent="0.2">
      <c r="A490" s="9"/>
      <c r="B490" s="9"/>
      <c r="C490" s="9"/>
      <c r="D490" s="9"/>
      <c r="E490" s="9"/>
      <c r="F490" s="9"/>
      <c r="G490" s="9"/>
      <c r="H490" s="9"/>
      <c r="I490" s="9"/>
      <c r="J490" s="9"/>
    </row>
    <row r="491" spans="1:10" x14ac:dyDescent="0.2">
      <c r="A491" s="9"/>
      <c r="B491" s="9"/>
      <c r="C491" s="9"/>
      <c r="D491" s="9"/>
      <c r="E491" s="9"/>
      <c r="F491" s="9"/>
      <c r="G491" s="9"/>
      <c r="H491" s="9"/>
      <c r="I491" s="9"/>
      <c r="J491" s="9"/>
    </row>
    <row r="492" spans="1:10" x14ac:dyDescent="0.2">
      <c r="A492" s="9"/>
      <c r="B492" s="9"/>
      <c r="C492" s="9"/>
      <c r="D492" s="9"/>
      <c r="E492" s="9"/>
      <c r="F492" s="9"/>
      <c r="G492" s="9"/>
      <c r="H492" s="9"/>
      <c r="I492" s="9"/>
      <c r="J492" s="9"/>
    </row>
    <row r="493" spans="1:10" x14ac:dyDescent="0.2">
      <c r="A493" s="9"/>
      <c r="B493" s="9"/>
      <c r="C493" s="9"/>
      <c r="D493" s="9"/>
      <c r="E493" s="9"/>
      <c r="F493" s="9"/>
      <c r="G493" s="9"/>
      <c r="H493" s="9"/>
      <c r="I493" s="9"/>
      <c r="J493" s="9"/>
    </row>
    <row r="494" spans="1:10" x14ac:dyDescent="0.2">
      <c r="A494" s="9"/>
      <c r="B494" s="9"/>
      <c r="C494" s="9"/>
      <c r="D494" s="9"/>
      <c r="E494" s="9"/>
      <c r="F494" s="9"/>
      <c r="G494" s="9"/>
      <c r="H494" s="9"/>
      <c r="I494" s="9"/>
      <c r="J494" s="9"/>
    </row>
    <row r="495" spans="1:10" x14ac:dyDescent="0.2">
      <c r="A495" s="9"/>
      <c r="B495" s="9"/>
      <c r="C495" s="9"/>
      <c r="D495" s="9"/>
      <c r="E495" s="9"/>
      <c r="F495" s="9"/>
      <c r="G495" s="9"/>
      <c r="H495" s="9"/>
      <c r="I495" s="9"/>
      <c r="J495" s="9"/>
    </row>
    <row r="496" spans="1:10" x14ac:dyDescent="0.2">
      <c r="A496" s="9"/>
      <c r="B496" s="9"/>
      <c r="C496" s="9"/>
      <c r="D496" s="9"/>
      <c r="E496" s="9"/>
      <c r="F496" s="9"/>
      <c r="G496" s="9"/>
      <c r="H496" s="9"/>
      <c r="I496" s="9"/>
      <c r="J496" s="9"/>
    </row>
    <row r="497" spans="1:10" x14ac:dyDescent="0.2">
      <c r="A497" s="9"/>
      <c r="B497" s="9"/>
      <c r="C497" s="9"/>
      <c r="D497" s="9"/>
      <c r="E497" s="9"/>
      <c r="F497" s="9"/>
      <c r="G497" s="9"/>
      <c r="H497" s="9"/>
      <c r="I497" s="9"/>
      <c r="J497" s="9"/>
    </row>
    <row r="498" spans="1:10" x14ac:dyDescent="0.2">
      <c r="A498" s="9"/>
      <c r="B498" s="9"/>
      <c r="C498" s="9"/>
      <c r="D498" s="9"/>
      <c r="E498" s="9"/>
      <c r="F498" s="9"/>
      <c r="G498" s="9"/>
      <c r="H498" s="9"/>
      <c r="I498" s="9"/>
      <c r="J498" s="9"/>
    </row>
    <row r="499" spans="1:10" x14ac:dyDescent="0.2">
      <c r="A499" s="9"/>
      <c r="B499" s="9"/>
      <c r="C499" s="9"/>
      <c r="D499" s="9"/>
      <c r="E499" s="9"/>
      <c r="F499" s="9"/>
      <c r="G499" s="9"/>
      <c r="H499" s="9"/>
      <c r="I499" s="9"/>
      <c r="J499" s="9"/>
    </row>
    <row r="500" spans="1:10" x14ac:dyDescent="0.2">
      <c r="A500" s="9"/>
      <c r="B500" s="9"/>
      <c r="C500" s="9"/>
      <c r="D500" s="9"/>
      <c r="E500" s="9"/>
      <c r="F500" s="9"/>
      <c r="G500" s="9"/>
      <c r="H500" s="9"/>
      <c r="I500" s="9"/>
      <c r="J500" s="9"/>
    </row>
    <row r="501" spans="1:10" x14ac:dyDescent="0.2">
      <c r="A501" s="9"/>
      <c r="B501" s="9"/>
      <c r="C501" s="9"/>
      <c r="D501" s="9"/>
      <c r="E501" s="9"/>
      <c r="F501" s="9"/>
      <c r="G501" s="9"/>
      <c r="H501" s="9"/>
      <c r="I501" s="9"/>
      <c r="J501" s="9"/>
    </row>
    <row r="502" spans="1:10" x14ac:dyDescent="0.2">
      <c r="A502" s="9"/>
      <c r="B502" s="9"/>
      <c r="C502" s="9"/>
      <c r="D502" s="9"/>
      <c r="E502" s="9"/>
      <c r="F502" s="9"/>
      <c r="G502" s="9"/>
      <c r="H502" s="9"/>
      <c r="I502" s="9"/>
      <c r="J502" s="9"/>
    </row>
    <row r="503" spans="1:10" x14ac:dyDescent="0.2">
      <c r="A503" s="9"/>
      <c r="B503" s="9"/>
      <c r="C503" s="9"/>
      <c r="D503" s="9"/>
      <c r="E503" s="9"/>
      <c r="F503" s="9"/>
      <c r="G503" s="9"/>
      <c r="H503" s="9"/>
      <c r="I503" s="9"/>
      <c r="J503" s="9"/>
    </row>
    <row r="504" spans="1:10" x14ac:dyDescent="0.2">
      <c r="A504" s="9"/>
      <c r="B504" s="9"/>
      <c r="C504" s="9"/>
      <c r="D504" s="9"/>
      <c r="E504" s="9"/>
      <c r="F504" s="9"/>
      <c r="G504" s="9"/>
      <c r="H504" s="9"/>
      <c r="I504" s="9"/>
      <c r="J504" s="9"/>
    </row>
    <row r="505" spans="1:10" x14ac:dyDescent="0.2">
      <c r="A505" s="9"/>
      <c r="B505" s="9"/>
      <c r="C505" s="9"/>
      <c r="D505" s="9"/>
      <c r="E505" s="9"/>
      <c r="F505" s="9"/>
      <c r="G505" s="9"/>
      <c r="H505" s="9"/>
      <c r="I505" s="9"/>
      <c r="J505" s="9"/>
    </row>
    <row r="506" spans="1:10" x14ac:dyDescent="0.2">
      <c r="A506" s="9"/>
      <c r="B506" s="9"/>
      <c r="C506" s="9"/>
      <c r="D506" s="9"/>
      <c r="E506" s="9"/>
      <c r="F506" s="9"/>
      <c r="G506" s="9"/>
      <c r="H506" s="9"/>
      <c r="I506" s="9"/>
      <c r="J506" s="9"/>
    </row>
    <row r="507" spans="1:10" x14ac:dyDescent="0.2">
      <c r="A507" s="9"/>
      <c r="B507" s="9"/>
      <c r="C507" s="9"/>
      <c r="D507" s="9"/>
      <c r="E507" s="9"/>
      <c r="F507" s="9"/>
      <c r="G507" s="9"/>
      <c r="H507" s="9"/>
      <c r="I507" s="9"/>
      <c r="J507" s="9"/>
    </row>
    <row r="508" spans="1:10" x14ac:dyDescent="0.2">
      <c r="A508" s="9"/>
      <c r="B508" s="9"/>
      <c r="C508" s="9"/>
      <c r="D508" s="9"/>
      <c r="E508" s="9"/>
      <c r="F508" s="9"/>
      <c r="G508" s="9"/>
      <c r="H508" s="9"/>
      <c r="I508" s="9"/>
      <c r="J508" s="9"/>
    </row>
    <row r="509" spans="1:10" x14ac:dyDescent="0.2">
      <c r="A509" s="9"/>
      <c r="B509" s="9"/>
      <c r="C509" s="9"/>
      <c r="D509" s="9"/>
      <c r="E509" s="9"/>
      <c r="F509" s="9"/>
      <c r="G509" s="9"/>
      <c r="H509" s="9"/>
      <c r="I509" s="9"/>
      <c r="J509" s="9"/>
    </row>
    <row r="510" spans="1:10" x14ac:dyDescent="0.2">
      <c r="A510" s="9"/>
      <c r="B510" s="9"/>
      <c r="C510" s="9"/>
      <c r="D510" s="9"/>
      <c r="E510" s="9"/>
      <c r="F510" s="9"/>
      <c r="G510" s="9"/>
      <c r="H510" s="9"/>
      <c r="I510" s="9"/>
      <c r="J510" s="9"/>
    </row>
    <row r="511" spans="1:10" x14ac:dyDescent="0.2">
      <c r="A511" s="9"/>
      <c r="B511" s="9"/>
      <c r="C511" s="9"/>
      <c r="D511" s="9"/>
      <c r="E511" s="9"/>
      <c r="F511" s="9"/>
      <c r="G511" s="9"/>
      <c r="H511" s="9"/>
      <c r="I511" s="9"/>
      <c r="J511" s="9"/>
    </row>
    <row r="512" spans="1:10" x14ac:dyDescent="0.2">
      <c r="A512" s="9"/>
      <c r="B512" s="9"/>
      <c r="C512" s="9"/>
      <c r="D512" s="9"/>
      <c r="E512" s="9"/>
      <c r="F512" s="9"/>
      <c r="G512" s="9"/>
      <c r="H512" s="9"/>
      <c r="I512" s="9"/>
      <c r="J512" s="9"/>
    </row>
    <row r="513" spans="1:10" x14ac:dyDescent="0.2">
      <c r="A513" s="9"/>
      <c r="B513" s="9"/>
      <c r="C513" s="9"/>
      <c r="D513" s="9"/>
      <c r="E513" s="9"/>
      <c r="F513" s="9"/>
      <c r="G513" s="9"/>
      <c r="H513" s="9"/>
      <c r="I513" s="9"/>
      <c r="J513" s="9"/>
    </row>
    <row r="514" spans="1:10" x14ac:dyDescent="0.2">
      <c r="A514" s="9"/>
      <c r="B514" s="9"/>
      <c r="C514" s="9"/>
      <c r="D514" s="9"/>
      <c r="E514" s="9"/>
      <c r="F514" s="9"/>
      <c r="G514" s="9"/>
      <c r="H514" s="9"/>
      <c r="I514" s="9"/>
      <c r="J514" s="9"/>
    </row>
    <row r="515" spans="1:10" x14ac:dyDescent="0.2">
      <c r="A515" s="9"/>
      <c r="B515" s="9"/>
      <c r="C515" s="9"/>
      <c r="D515" s="9"/>
      <c r="E515" s="9"/>
      <c r="F515" s="9"/>
      <c r="G515" s="9"/>
      <c r="H515" s="9"/>
      <c r="I515" s="9"/>
      <c r="J515" s="9"/>
    </row>
    <row r="516" spans="1:10" x14ac:dyDescent="0.2">
      <c r="A516" s="9"/>
      <c r="B516" s="9"/>
      <c r="C516" s="9"/>
      <c r="D516" s="9"/>
      <c r="E516" s="9"/>
      <c r="F516" s="9"/>
      <c r="G516" s="9"/>
      <c r="H516" s="9"/>
      <c r="I516" s="9"/>
      <c r="J516" s="9"/>
    </row>
    <row r="517" spans="1:10" x14ac:dyDescent="0.2">
      <c r="A517" s="9"/>
      <c r="B517" s="9"/>
      <c r="C517" s="9"/>
      <c r="D517" s="9"/>
      <c r="E517" s="9"/>
      <c r="F517" s="9"/>
      <c r="G517" s="9"/>
      <c r="H517" s="9"/>
      <c r="I517" s="9"/>
      <c r="J517" s="9"/>
    </row>
    <row r="518" spans="1:10" x14ac:dyDescent="0.2">
      <c r="A518" s="9"/>
      <c r="B518" s="9"/>
      <c r="C518" s="9"/>
      <c r="D518" s="9"/>
      <c r="E518" s="9"/>
      <c r="F518" s="9"/>
      <c r="G518" s="9"/>
      <c r="H518" s="9"/>
      <c r="I518" s="9"/>
      <c r="J518" s="9"/>
    </row>
    <row r="519" spans="1:10" x14ac:dyDescent="0.2">
      <c r="A519" s="9"/>
      <c r="B519" s="9"/>
      <c r="C519" s="9"/>
      <c r="D519" s="9"/>
      <c r="E519" s="9"/>
      <c r="F519" s="9"/>
      <c r="G519" s="9"/>
      <c r="H519" s="9"/>
      <c r="I519" s="9"/>
      <c r="J519" s="9"/>
    </row>
    <row r="520" spans="1:10" x14ac:dyDescent="0.2">
      <c r="A520" s="9"/>
      <c r="B520" s="9"/>
      <c r="C520" s="9"/>
      <c r="D520" s="9"/>
      <c r="E520" s="9"/>
      <c r="F520" s="9"/>
      <c r="G520" s="9"/>
      <c r="H520" s="9"/>
      <c r="I520" s="9"/>
      <c r="J520" s="9"/>
    </row>
    <row r="521" spans="1:10" x14ac:dyDescent="0.2">
      <c r="A521" s="9"/>
      <c r="B521" s="9"/>
      <c r="C521" s="9"/>
      <c r="D521" s="9"/>
      <c r="E521" s="9"/>
      <c r="F521" s="9"/>
      <c r="G521" s="9"/>
      <c r="H521" s="9"/>
      <c r="I521" s="9"/>
      <c r="J521" s="9"/>
    </row>
    <row r="522" spans="1:10" x14ac:dyDescent="0.2">
      <c r="A522" s="9"/>
      <c r="B522" s="9"/>
      <c r="C522" s="9"/>
      <c r="D522" s="9"/>
      <c r="E522" s="9"/>
      <c r="F522" s="9"/>
      <c r="G522" s="9"/>
      <c r="H522" s="9"/>
      <c r="I522" s="9"/>
      <c r="J522" s="9"/>
    </row>
    <row r="523" spans="1:10" x14ac:dyDescent="0.2">
      <c r="A523" s="9"/>
      <c r="B523" s="9"/>
      <c r="C523" s="9"/>
      <c r="D523" s="9"/>
      <c r="E523" s="9"/>
      <c r="F523" s="9"/>
      <c r="G523" s="9"/>
      <c r="H523" s="9"/>
      <c r="I523" s="9"/>
      <c r="J523" s="9"/>
    </row>
    <row r="524" spans="1:10" x14ac:dyDescent="0.2">
      <c r="A524" s="9"/>
      <c r="B524" s="9"/>
      <c r="C524" s="9"/>
      <c r="D524" s="9"/>
      <c r="E524" s="9"/>
      <c r="F524" s="9"/>
      <c r="G524" s="9"/>
      <c r="H524" s="9"/>
      <c r="I524" s="9"/>
      <c r="J524" s="9"/>
    </row>
    <row r="525" spans="1:10" x14ac:dyDescent="0.2">
      <c r="A525" s="9"/>
      <c r="B525" s="9"/>
      <c r="C525" s="9"/>
      <c r="D525" s="9"/>
      <c r="E525" s="9"/>
      <c r="F525" s="9"/>
      <c r="G525" s="9"/>
      <c r="H525" s="9"/>
      <c r="I525" s="9"/>
      <c r="J525" s="9"/>
    </row>
    <row r="526" spans="1:10" x14ac:dyDescent="0.2">
      <c r="A526" s="9"/>
      <c r="B526" s="9"/>
      <c r="C526" s="9"/>
      <c r="D526" s="9"/>
      <c r="E526" s="9"/>
      <c r="F526" s="9"/>
      <c r="G526" s="9"/>
      <c r="H526" s="9"/>
      <c r="I526" s="9"/>
      <c r="J526" s="9"/>
    </row>
    <row r="527" spans="1:10" x14ac:dyDescent="0.2">
      <c r="A527" s="9"/>
      <c r="B527" s="9"/>
      <c r="C527" s="9"/>
      <c r="D527" s="9"/>
      <c r="E527" s="9"/>
      <c r="F527" s="9"/>
      <c r="G527" s="9"/>
      <c r="H527" s="9"/>
      <c r="I527" s="9"/>
      <c r="J527" s="9"/>
    </row>
    <row r="528" spans="1:10" x14ac:dyDescent="0.2">
      <c r="A528" s="9"/>
      <c r="B528" s="9"/>
      <c r="C528" s="9"/>
      <c r="D528" s="9"/>
      <c r="E528" s="9"/>
      <c r="F528" s="9"/>
      <c r="G528" s="9"/>
      <c r="H528" s="9"/>
      <c r="I528" s="9"/>
      <c r="J528" s="9"/>
    </row>
    <row r="529" spans="1:10" x14ac:dyDescent="0.2">
      <c r="A529" s="9"/>
      <c r="B529" s="9"/>
      <c r="C529" s="9"/>
      <c r="D529" s="9"/>
      <c r="E529" s="9"/>
      <c r="F529" s="9"/>
      <c r="G529" s="9"/>
      <c r="H529" s="9"/>
      <c r="I529" s="9"/>
      <c r="J529" s="9"/>
    </row>
    <row r="530" spans="1:10" x14ac:dyDescent="0.2">
      <c r="A530" s="9"/>
      <c r="B530" s="9"/>
      <c r="C530" s="9"/>
      <c r="D530" s="9"/>
      <c r="E530" s="9"/>
      <c r="F530" s="9"/>
      <c r="G530" s="9"/>
      <c r="H530" s="9"/>
      <c r="I530" s="9"/>
      <c r="J530" s="9"/>
    </row>
    <row r="531" spans="1:10" x14ac:dyDescent="0.2">
      <c r="A531" s="9"/>
      <c r="B531" s="9"/>
      <c r="C531" s="9"/>
      <c r="D531" s="9"/>
      <c r="E531" s="9"/>
      <c r="F531" s="9"/>
      <c r="G531" s="9"/>
      <c r="H531" s="9"/>
      <c r="I531" s="9"/>
      <c r="J531" s="9"/>
    </row>
    <row r="532" spans="1:10" x14ac:dyDescent="0.2">
      <c r="A532" s="9"/>
      <c r="B532" s="9"/>
      <c r="C532" s="9"/>
      <c r="D532" s="9"/>
      <c r="E532" s="9"/>
      <c r="F532" s="9"/>
      <c r="G532" s="9"/>
      <c r="H532" s="9"/>
      <c r="I532" s="9"/>
      <c r="J532" s="9"/>
    </row>
    <row r="533" spans="1:10" x14ac:dyDescent="0.2">
      <c r="A533" s="9"/>
      <c r="B533" s="9"/>
      <c r="C533" s="9"/>
      <c r="D533" s="9"/>
      <c r="E533" s="9"/>
      <c r="F533" s="9"/>
      <c r="G533" s="9"/>
      <c r="H533" s="9"/>
      <c r="I533" s="9"/>
      <c r="J533" s="9"/>
    </row>
    <row r="534" spans="1:10" x14ac:dyDescent="0.2">
      <c r="A534" s="9"/>
      <c r="B534" s="9"/>
      <c r="C534" s="9"/>
      <c r="D534" s="9"/>
      <c r="E534" s="9"/>
      <c r="F534" s="9"/>
      <c r="G534" s="9"/>
      <c r="H534" s="9"/>
      <c r="I534" s="9"/>
      <c r="J534" s="9"/>
    </row>
    <row r="535" spans="1:10" x14ac:dyDescent="0.2">
      <c r="A535" s="9"/>
      <c r="B535" s="9"/>
      <c r="C535" s="9"/>
      <c r="D535" s="9"/>
      <c r="E535" s="9"/>
      <c r="F535" s="9"/>
      <c r="G535" s="9"/>
      <c r="H535" s="9"/>
      <c r="I535" s="9"/>
      <c r="J535" s="9"/>
    </row>
    <row r="536" spans="1:10" x14ac:dyDescent="0.2">
      <c r="A536" s="9"/>
      <c r="B536" s="9"/>
      <c r="C536" s="9"/>
      <c r="D536" s="9"/>
      <c r="E536" s="9"/>
      <c r="F536" s="9"/>
      <c r="G536" s="9"/>
      <c r="H536" s="9"/>
      <c r="I536" s="9"/>
      <c r="J536" s="9"/>
    </row>
    <row r="537" spans="1:10" x14ac:dyDescent="0.2">
      <c r="A537" s="9"/>
      <c r="B537" s="9"/>
      <c r="C537" s="9"/>
      <c r="D537" s="9"/>
      <c r="E537" s="9"/>
      <c r="F537" s="9"/>
      <c r="G537" s="9"/>
      <c r="H537" s="9"/>
      <c r="I537" s="9"/>
      <c r="J537" s="9"/>
    </row>
    <row r="538" spans="1:10" x14ac:dyDescent="0.2">
      <c r="A538" s="9"/>
      <c r="B538" s="9"/>
      <c r="C538" s="9"/>
      <c r="D538" s="9"/>
      <c r="E538" s="9"/>
      <c r="F538" s="9"/>
      <c r="G538" s="9"/>
      <c r="H538" s="9"/>
      <c r="I538" s="9"/>
      <c r="J538" s="9"/>
    </row>
    <row r="539" spans="1:10" x14ac:dyDescent="0.2">
      <c r="A539" s="9"/>
      <c r="B539" s="9"/>
      <c r="C539" s="9"/>
      <c r="D539" s="9"/>
      <c r="E539" s="9"/>
      <c r="F539" s="9"/>
      <c r="G539" s="9"/>
      <c r="H539" s="9"/>
      <c r="I539" s="9"/>
      <c r="J539" s="9"/>
    </row>
    <row r="540" spans="1:10" x14ac:dyDescent="0.2">
      <c r="A540" s="9"/>
      <c r="B540" s="9"/>
      <c r="C540" s="9"/>
      <c r="D540" s="9"/>
      <c r="E540" s="9"/>
      <c r="F540" s="9"/>
      <c r="G540" s="9"/>
      <c r="H540" s="9"/>
      <c r="I540" s="9"/>
      <c r="J540" s="9"/>
    </row>
    <row r="541" spans="1:10" x14ac:dyDescent="0.2">
      <c r="A541" s="9"/>
      <c r="B541" s="9"/>
      <c r="C541" s="9"/>
      <c r="D541" s="9"/>
      <c r="E541" s="9"/>
      <c r="F541" s="9"/>
      <c r="G541" s="9"/>
      <c r="H541" s="9"/>
      <c r="I541" s="9"/>
      <c r="J541" s="9"/>
    </row>
    <row r="542" spans="1:10" x14ac:dyDescent="0.2">
      <c r="A542" s="9"/>
      <c r="B542" s="9"/>
      <c r="C542" s="9"/>
      <c r="D542" s="9"/>
      <c r="E542" s="9"/>
      <c r="F542" s="9"/>
      <c r="G542" s="9"/>
      <c r="H542" s="9"/>
      <c r="I542" s="9"/>
      <c r="J542" s="9"/>
    </row>
    <row r="543" spans="1:10" x14ac:dyDescent="0.2">
      <c r="A543" s="9"/>
      <c r="B543" s="9"/>
      <c r="C543" s="9"/>
      <c r="D543" s="9"/>
      <c r="E543" s="9"/>
      <c r="F543" s="9"/>
      <c r="G543" s="9"/>
      <c r="H543" s="9"/>
      <c r="I543" s="9"/>
      <c r="J543" s="9"/>
    </row>
    <row r="544" spans="1:10" x14ac:dyDescent="0.2">
      <c r="A544" s="9"/>
      <c r="B544" s="9"/>
      <c r="C544" s="9"/>
      <c r="D544" s="9"/>
      <c r="E544" s="9"/>
      <c r="F544" s="9"/>
      <c r="G544" s="9"/>
      <c r="H544" s="9"/>
      <c r="I544" s="9"/>
      <c r="J544" s="9"/>
    </row>
    <row r="545" spans="1:10" x14ac:dyDescent="0.2">
      <c r="A545" s="9"/>
      <c r="B545" s="9"/>
      <c r="C545" s="9"/>
      <c r="D545" s="9"/>
      <c r="E545" s="9"/>
      <c r="F545" s="9"/>
      <c r="G545" s="9"/>
      <c r="H545" s="9"/>
      <c r="I545" s="9"/>
      <c r="J545" s="9"/>
    </row>
    <row r="546" spans="1:10" x14ac:dyDescent="0.2">
      <c r="A546" s="9"/>
      <c r="B546" s="9"/>
      <c r="C546" s="9"/>
      <c r="D546" s="9"/>
      <c r="E546" s="9"/>
      <c r="F546" s="9"/>
      <c r="G546" s="9"/>
      <c r="H546" s="9"/>
      <c r="I546" s="9"/>
      <c r="J546" s="9"/>
    </row>
    <row r="547" spans="1:10" x14ac:dyDescent="0.2">
      <c r="A547" s="9"/>
      <c r="B547" s="9"/>
      <c r="C547" s="9"/>
      <c r="D547" s="9"/>
      <c r="E547" s="9"/>
      <c r="F547" s="9"/>
      <c r="G547" s="9"/>
      <c r="H547" s="9"/>
      <c r="I547" s="9"/>
      <c r="J547" s="9"/>
    </row>
    <row r="548" spans="1:10" x14ac:dyDescent="0.2">
      <c r="A548" s="9"/>
      <c r="B548" s="9"/>
      <c r="C548" s="9"/>
      <c r="D548" s="9"/>
      <c r="E548" s="9"/>
      <c r="F548" s="9"/>
      <c r="G548" s="9"/>
      <c r="H548" s="9"/>
      <c r="I548" s="9"/>
      <c r="J548" s="9"/>
    </row>
    <row r="549" spans="1:10" x14ac:dyDescent="0.2">
      <c r="A549" s="9"/>
      <c r="B549" s="9"/>
      <c r="C549" s="9"/>
      <c r="D549" s="9"/>
      <c r="E549" s="9"/>
      <c r="F549" s="9"/>
      <c r="G549" s="9"/>
      <c r="H549" s="9"/>
      <c r="I549" s="9"/>
      <c r="J549" s="9"/>
    </row>
    <row r="550" spans="1:10" x14ac:dyDescent="0.2">
      <c r="A550" s="9"/>
      <c r="B550" s="9"/>
      <c r="C550" s="9"/>
      <c r="D550" s="9"/>
      <c r="E550" s="9"/>
      <c r="F550" s="9"/>
      <c r="G550" s="9"/>
      <c r="H550" s="9"/>
      <c r="I550" s="9"/>
      <c r="J550" s="9"/>
    </row>
    <row r="551" spans="1:10" x14ac:dyDescent="0.2">
      <c r="A551" s="9"/>
      <c r="B551" s="9"/>
      <c r="C551" s="9"/>
      <c r="D551" s="9"/>
      <c r="E551" s="9"/>
      <c r="F551" s="9"/>
      <c r="G551" s="9"/>
      <c r="H551" s="9"/>
      <c r="I551" s="9"/>
      <c r="J551" s="9"/>
    </row>
    <row r="552" spans="1:10" x14ac:dyDescent="0.2">
      <c r="A552" s="9"/>
      <c r="B552" s="9"/>
      <c r="C552" s="9"/>
      <c r="D552" s="9"/>
      <c r="E552" s="9"/>
      <c r="F552" s="9"/>
      <c r="G552" s="9"/>
      <c r="H552" s="9"/>
      <c r="I552" s="9"/>
      <c r="J552" s="9"/>
    </row>
    <row r="553" spans="1:10" x14ac:dyDescent="0.2">
      <c r="A553" s="9"/>
      <c r="B553" s="9"/>
      <c r="C553" s="9"/>
      <c r="D553" s="9"/>
      <c r="E553" s="9"/>
      <c r="F553" s="9"/>
      <c r="G553" s="9"/>
      <c r="H553" s="9"/>
      <c r="I553" s="9"/>
      <c r="J553" s="9"/>
    </row>
    <row r="554" spans="1:10" x14ac:dyDescent="0.2">
      <c r="A554" s="9"/>
      <c r="B554" s="9"/>
      <c r="C554" s="9"/>
      <c r="D554" s="9"/>
      <c r="E554" s="9"/>
      <c r="F554" s="9"/>
      <c r="G554" s="9"/>
      <c r="H554" s="9"/>
      <c r="I554" s="9"/>
      <c r="J554" s="9"/>
    </row>
    <row r="555" spans="1:10" x14ac:dyDescent="0.2">
      <c r="A555" s="9"/>
      <c r="B555" s="9"/>
      <c r="C555" s="9"/>
      <c r="D555" s="9"/>
      <c r="E555" s="9"/>
      <c r="F555" s="9"/>
      <c r="G555" s="9"/>
      <c r="H555" s="9"/>
      <c r="I555" s="9"/>
      <c r="J555" s="9"/>
    </row>
    <row r="556" spans="1:10" x14ac:dyDescent="0.2">
      <c r="A556" s="9"/>
      <c r="B556" s="9"/>
      <c r="C556" s="9"/>
      <c r="D556" s="9"/>
      <c r="E556" s="9"/>
      <c r="F556" s="9"/>
      <c r="G556" s="9"/>
      <c r="H556" s="9"/>
      <c r="I556" s="9"/>
      <c r="J556" s="9"/>
    </row>
    <row r="557" spans="1:10" x14ac:dyDescent="0.2">
      <c r="A557" s="9"/>
      <c r="B557" s="9"/>
      <c r="C557" s="9"/>
      <c r="D557" s="9"/>
      <c r="E557" s="9"/>
      <c r="F557" s="9"/>
      <c r="G557" s="9"/>
      <c r="H557" s="9"/>
      <c r="I557" s="9"/>
      <c r="J557" s="9"/>
    </row>
    <row r="558" spans="1:10" x14ac:dyDescent="0.2">
      <c r="A558" s="9"/>
      <c r="B558" s="9"/>
      <c r="C558" s="9"/>
      <c r="D558" s="9"/>
      <c r="E558" s="9"/>
      <c r="F558" s="9"/>
      <c r="G558" s="9"/>
      <c r="H558" s="9"/>
      <c r="I558" s="9"/>
      <c r="J558" s="9"/>
    </row>
    <row r="559" spans="1:10" x14ac:dyDescent="0.2">
      <c r="A559" s="9"/>
      <c r="B559" s="9"/>
      <c r="C559" s="9"/>
      <c r="D559" s="9"/>
      <c r="E559" s="9"/>
      <c r="F559" s="9"/>
      <c r="G559" s="9"/>
      <c r="H559" s="9"/>
      <c r="I559" s="9"/>
      <c r="J559" s="9"/>
    </row>
    <row r="560" spans="1:10" x14ac:dyDescent="0.2">
      <c r="A560" s="9"/>
      <c r="B560" s="9"/>
      <c r="C560" s="9"/>
      <c r="D560" s="9"/>
      <c r="E560" s="9"/>
      <c r="F560" s="9"/>
      <c r="G560" s="9"/>
      <c r="H560" s="9"/>
      <c r="I560" s="9"/>
      <c r="J560" s="9"/>
    </row>
    <row r="561" spans="1:10" x14ac:dyDescent="0.2">
      <c r="A561" s="9"/>
      <c r="B561" s="9"/>
      <c r="C561" s="9"/>
      <c r="D561" s="9"/>
      <c r="E561" s="9"/>
      <c r="F561" s="9"/>
      <c r="G561" s="9"/>
      <c r="H561" s="9"/>
      <c r="I561" s="9"/>
      <c r="J561" s="9"/>
    </row>
    <row r="562" spans="1:10" x14ac:dyDescent="0.2">
      <c r="A562" s="9"/>
      <c r="B562" s="9"/>
      <c r="C562" s="9"/>
      <c r="D562" s="9"/>
      <c r="E562" s="9"/>
      <c r="F562" s="9"/>
      <c r="G562" s="9"/>
      <c r="H562" s="9"/>
      <c r="I562" s="9"/>
      <c r="J562" s="9"/>
    </row>
    <row r="563" spans="1:10" x14ac:dyDescent="0.2">
      <c r="A563" s="9"/>
      <c r="B563" s="9"/>
      <c r="C563" s="9"/>
      <c r="D563" s="9"/>
      <c r="E563" s="9"/>
      <c r="F563" s="9"/>
      <c r="G563" s="9"/>
      <c r="H563" s="9"/>
      <c r="I563" s="9"/>
      <c r="J563" s="9"/>
    </row>
    <row r="564" spans="1:10" x14ac:dyDescent="0.2">
      <c r="A564" s="9"/>
      <c r="B564" s="9"/>
      <c r="C564" s="9"/>
      <c r="D564" s="9"/>
      <c r="E564" s="9"/>
      <c r="F564" s="9"/>
      <c r="G564" s="9"/>
      <c r="H564" s="9"/>
      <c r="I564" s="9"/>
      <c r="J564" s="9"/>
    </row>
    <row r="565" spans="1:10" x14ac:dyDescent="0.2">
      <c r="A565" s="9"/>
      <c r="B565" s="9"/>
      <c r="C565" s="9"/>
      <c r="D565" s="9"/>
      <c r="E565" s="9"/>
      <c r="F565" s="9"/>
      <c r="G565" s="9"/>
      <c r="H565" s="9"/>
      <c r="I565" s="9"/>
      <c r="J565" s="9"/>
    </row>
    <row r="566" spans="1:10" x14ac:dyDescent="0.2">
      <c r="A566" s="9"/>
      <c r="B566" s="9"/>
      <c r="C566" s="9"/>
      <c r="D566" s="9"/>
      <c r="E566" s="9"/>
      <c r="F566" s="9"/>
      <c r="G566" s="9"/>
      <c r="H566" s="9"/>
      <c r="I566" s="9"/>
      <c r="J566" s="9"/>
    </row>
    <row r="567" spans="1:10" x14ac:dyDescent="0.2">
      <c r="A567" s="9"/>
      <c r="B567" s="9"/>
      <c r="C567" s="9"/>
      <c r="D567" s="9"/>
      <c r="E567" s="9"/>
      <c r="F567" s="9"/>
      <c r="G567" s="9"/>
      <c r="H567" s="9"/>
      <c r="I567" s="9"/>
      <c r="J567" s="9"/>
    </row>
    <row r="568" spans="1:10" x14ac:dyDescent="0.2">
      <c r="A568" s="9"/>
      <c r="B568" s="9"/>
      <c r="C568" s="9"/>
      <c r="D568" s="9"/>
      <c r="E568" s="9"/>
      <c r="F568" s="9"/>
      <c r="G568" s="9"/>
      <c r="H568" s="9"/>
      <c r="I568" s="9"/>
      <c r="J568" s="9"/>
    </row>
    <row r="569" spans="1:10" x14ac:dyDescent="0.2">
      <c r="A569" s="9"/>
      <c r="B569" s="9"/>
      <c r="C569" s="9"/>
      <c r="D569" s="9"/>
      <c r="E569" s="9"/>
      <c r="F569" s="9"/>
      <c r="G569" s="9"/>
      <c r="H569" s="9"/>
      <c r="I569" s="9"/>
      <c r="J569" s="9"/>
    </row>
    <row r="570" spans="1:10" x14ac:dyDescent="0.2">
      <c r="A570" s="9"/>
      <c r="B570" s="9"/>
      <c r="C570" s="9"/>
      <c r="D570" s="9"/>
      <c r="E570" s="9"/>
      <c r="F570" s="9"/>
      <c r="G570" s="9"/>
      <c r="H570" s="9"/>
      <c r="I570" s="9"/>
      <c r="J570" s="9"/>
    </row>
    <row r="571" spans="1:10" x14ac:dyDescent="0.2">
      <c r="A571" s="9"/>
      <c r="B571" s="9"/>
      <c r="C571" s="9"/>
      <c r="D571" s="9"/>
      <c r="E571" s="9"/>
      <c r="F571" s="9"/>
      <c r="G571" s="9"/>
      <c r="H571" s="9"/>
      <c r="I571" s="9"/>
      <c r="J571" s="9"/>
    </row>
    <row r="572" spans="1:10" x14ac:dyDescent="0.2">
      <c r="A572" s="9"/>
      <c r="B572" s="9"/>
      <c r="C572" s="9"/>
      <c r="D572" s="9"/>
      <c r="E572" s="9"/>
      <c r="F572" s="9"/>
      <c r="G572" s="9"/>
      <c r="H572" s="9"/>
      <c r="I572" s="9"/>
      <c r="J572" s="9"/>
    </row>
    <row r="573" spans="1:10" x14ac:dyDescent="0.2">
      <c r="A573" s="9"/>
      <c r="B573" s="9"/>
      <c r="C573" s="9"/>
      <c r="D573" s="9"/>
      <c r="E573" s="9"/>
      <c r="F573" s="9"/>
      <c r="G573" s="9"/>
      <c r="H573" s="9"/>
      <c r="I573" s="9"/>
      <c r="J573" s="9"/>
    </row>
    <row r="574" spans="1:10" x14ac:dyDescent="0.2">
      <c r="A574" s="9"/>
      <c r="B574" s="9"/>
      <c r="C574" s="9"/>
      <c r="D574" s="9"/>
      <c r="E574" s="9"/>
      <c r="F574" s="9"/>
      <c r="G574" s="9"/>
      <c r="H574" s="9"/>
      <c r="I574" s="9"/>
      <c r="J574" s="9"/>
    </row>
    <row r="575" spans="1:10" x14ac:dyDescent="0.2">
      <c r="A575" s="9"/>
      <c r="B575" s="9"/>
      <c r="C575" s="9"/>
      <c r="D575" s="9"/>
      <c r="E575" s="9"/>
      <c r="F575" s="9"/>
      <c r="G575" s="9"/>
      <c r="H575" s="9"/>
      <c r="I575" s="9"/>
      <c r="J575" s="9"/>
    </row>
    <row r="576" spans="1:10" x14ac:dyDescent="0.2">
      <c r="A576" s="9"/>
      <c r="B576" s="9"/>
      <c r="C576" s="9"/>
      <c r="D576" s="9"/>
      <c r="E576" s="9"/>
      <c r="F576" s="9"/>
      <c r="G576" s="9"/>
      <c r="H576" s="9"/>
      <c r="I576" s="9"/>
      <c r="J576" s="9"/>
    </row>
    <row r="577" spans="1:10" x14ac:dyDescent="0.2">
      <c r="A577" s="9"/>
      <c r="B577" s="9"/>
      <c r="C577" s="9"/>
      <c r="D577" s="9"/>
      <c r="E577" s="9"/>
      <c r="F577" s="9"/>
      <c r="G577" s="9"/>
      <c r="H577" s="9"/>
      <c r="I577" s="9"/>
      <c r="J577" s="9"/>
    </row>
    <row r="578" spans="1:10" x14ac:dyDescent="0.2">
      <c r="A578" s="9"/>
      <c r="B578" s="9"/>
      <c r="C578" s="9"/>
      <c r="D578" s="9"/>
      <c r="E578" s="9"/>
      <c r="F578" s="9"/>
      <c r="G578" s="9"/>
      <c r="H578" s="9"/>
      <c r="I578" s="9"/>
      <c r="J578" s="9"/>
    </row>
    <row r="579" spans="1:10" x14ac:dyDescent="0.2">
      <c r="A579" s="9"/>
      <c r="B579" s="9"/>
      <c r="C579" s="9"/>
      <c r="D579" s="9"/>
      <c r="E579" s="9"/>
      <c r="F579" s="9"/>
      <c r="G579" s="9"/>
      <c r="H579" s="9"/>
      <c r="I579" s="9"/>
      <c r="J579" s="9"/>
    </row>
    <row r="580" spans="1:10" x14ac:dyDescent="0.2">
      <c r="A580" s="9"/>
      <c r="B580" s="9"/>
      <c r="C580" s="9"/>
      <c r="D580" s="9"/>
      <c r="E580" s="9"/>
      <c r="F580" s="9"/>
      <c r="G580" s="9"/>
      <c r="H580" s="9"/>
      <c r="I580" s="9"/>
      <c r="J580" s="9"/>
    </row>
    <row r="581" spans="1:10" x14ac:dyDescent="0.2">
      <c r="A581" s="9"/>
      <c r="B581" s="9"/>
      <c r="C581" s="9"/>
      <c r="D581" s="9"/>
      <c r="E581" s="9"/>
      <c r="F581" s="9"/>
      <c r="G581" s="9"/>
      <c r="H581" s="9"/>
      <c r="I581" s="9"/>
      <c r="J581" s="9"/>
    </row>
    <row r="582" spans="1:10" x14ac:dyDescent="0.2">
      <c r="A582" s="9"/>
      <c r="B582" s="9"/>
      <c r="C582" s="9"/>
      <c r="D582" s="9"/>
      <c r="E582" s="9"/>
      <c r="F582" s="9"/>
      <c r="G582" s="9"/>
      <c r="H582" s="9"/>
      <c r="I582" s="9"/>
      <c r="J582" s="9"/>
    </row>
    <row r="583" spans="1:10" x14ac:dyDescent="0.2">
      <c r="A583" s="9"/>
      <c r="B583" s="9"/>
      <c r="C583" s="9"/>
      <c r="D583" s="9"/>
      <c r="E583" s="9"/>
      <c r="F583" s="9"/>
      <c r="G583" s="9"/>
      <c r="H583" s="9"/>
      <c r="I583" s="9"/>
      <c r="J583" s="9"/>
    </row>
    <row r="584" spans="1:10" x14ac:dyDescent="0.2">
      <c r="A584" s="9"/>
      <c r="B584" s="9"/>
      <c r="C584" s="9"/>
      <c r="D584" s="9"/>
      <c r="E584" s="9"/>
      <c r="F584" s="9"/>
      <c r="G584" s="9"/>
      <c r="H584" s="9"/>
      <c r="I584" s="9"/>
      <c r="J584" s="9"/>
    </row>
    <row r="585" spans="1:10" x14ac:dyDescent="0.2">
      <c r="A585" s="9"/>
      <c r="B585" s="9"/>
      <c r="C585" s="9"/>
      <c r="D585" s="9"/>
      <c r="E585" s="9"/>
      <c r="F585" s="9"/>
      <c r="G585" s="9"/>
      <c r="H585" s="9"/>
      <c r="I585" s="9"/>
      <c r="J585" s="9"/>
    </row>
    <row r="586" spans="1:10" x14ac:dyDescent="0.2">
      <c r="A586" s="9"/>
      <c r="B586" s="9"/>
      <c r="C586" s="9"/>
      <c r="D586" s="9"/>
      <c r="E586" s="9"/>
      <c r="F586" s="9"/>
      <c r="G586" s="9"/>
      <c r="H586" s="9"/>
      <c r="I586" s="9"/>
      <c r="J586" s="9"/>
    </row>
    <row r="587" spans="1:10" x14ac:dyDescent="0.2">
      <c r="A587" s="9"/>
      <c r="B587" s="9"/>
      <c r="C587" s="9"/>
      <c r="D587" s="9"/>
      <c r="E587" s="9"/>
      <c r="F587" s="9"/>
      <c r="G587" s="9"/>
      <c r="H587" s="9"/>
      <c r="I587" s="9"/>
      <c r="J587" s="9"/>
    </row>
    <row r="588" spans="1:10" x14ac:dyDescent="0.2">
      <c r="A588" s="9"/>
      <c r="B588" s="9"/>
      <c r="C588" s="9"/>
      <c r="D588" s="9"/>
      <c r="E588" s="9"/>
      <c r="F588" s="9"/>
      <c r="G588" s="9"/>
      <c r="H588" s="9"/>
      <c r="I588" s="9"/>
      <c r="J588" s="9"/>
    </row>
    <row r="589" spans="1:10" x14ac:dyDescent="0.2">
      <c r="A589" s="9"/>
      <c r="B589" s="9"/>
      <c r="C589" s="9"/>
      <c r="D589" s="9"/>
      <c r="E589" s="9"/>
      <c r="F589" s="9"/>
      <c r="G589" s="9"/>
      <c r="H589" s="9"/>
      <c r="I589" s="9"/>
      <c r="J589" s="9"/>
    </row>
    <row r="590" spans="1:10" x14ac:dyDescent="0.2">
      <c r="A590" s="9"/>
      <c r="B590" s="9"/>
      <c r="C590" s="9"/>
      <c r="D590" s="9"/>
      <c r="E590" s="9"/>
      <c r="F590" s="9"/>
      <c r="G590" s="9"/>
      <c r="H590" s="9"/>
      <c r="I590" s="9"/>
      <c r="J590" s="9"/>
    </row>
    <row r="591" spans="1:10" x14ac:dyDescent="0.2">
      <c r="A591" s="9"/>
      <c r="B591" s="9"/>
      <c r="C591" s="9"/>
      <c r="D591" s="9"/>
      <c r="E591" s="9"/>
      <c r="F591" s="9"/>
      <c r="G591" s="9"/>
      <c r="H591" s="9"/>
      <c r="I591" s="9"/>
      <c r="J591" s="9"/>
    </row>
    <row r="592" spans="1:10" x14ac:dyDescent="0.2">
      <c r="A592" s="9"/>
      <c r="B592" s="9"/>
      <c r="C592" s="9"/>
      <c r="D592" s="9"/>
      <c r="E592" s="9"/>
      <c r="F592" s="9"/>
      <c r="G592" s="9"/>
      <c r="H592" s="9"/>
      <c r="I592" s="9"/>
      <c r="J592" s="9"/>
    </row>
    <row r="593" spans="1:10" x14ac:dyDescent="0.2">
      <c r="A593" s="9"/>
      <c r="B593" s="9"/>
      <c r="C593" s="9"/>
      <c r="D593" s="9"/>
      <c r="E593" s="9"/>
      <c r="F593" s="9"/>
      <c r="G593" s="9"/>
      <c r="H593" s="9"/>
      <c r="I593" s="9"/>
      <c r="J593" s="9"/>
    </row>
    <row r="594" spans="1:10" x14ac:dyDescent="0.2">
      <c r="A594" s="9"/>
      <c r="B594" s="9"/>
      <c r="C594" s="9"/>
      <c r="D594" s="9"/>
      <c r="E594" s="9"/>
      <c r="F594" s="9"/>
      <c r="G594" s="9"/>
      <c r="H594" s="9"/>
      <c r="I594" s="9"/>
      <c r="J594" s="9"/>
    </row>
    <row r="595" spans="1:10" x14ac:dyDescent="0.2">
      <c r="A595" s="9"/>
      <c r="B595" s="9"/>
      <c r="C595" s="9"/>
      <c r="D595" s="9"/>
      <c r="E595" s="9"/>
      <c r="F595" s="9"/>
      <c r="G595" s="9"/>
      <c r="H595" s="9"/>
      <c r="I595" s="9"/>
      <c r="J595" s="9"/>
    </row>
    <row r="596" spans="1:10" x14ac:dyDescent="0.2">
      <c r="A596" s="9"/>
      <c r="B596" s="9"/>
      <c r="C596" s="9"/>
      <c r="D596" s="9"/>
      <c r="E596" s="9"/>
      <c r="F596" s="9"/>
      <c r="G596" s="9"/>
      <c r="H596" s="9"/>
      <c r="I596" s="9"/>
      <c r="J596" s="9"/>
    </row>
    <row r="597" spans="1:10" x14ac:dyDescent="0.2">
      <c r="A597" s="9"/>
      <c r="B597" s="9"/>
      <c r="C597" s="9"/>
      <c r="D597" s="9"/>
      <c r="E597" s="9"/>
      <c r="F597" s="9"/>
      <c r="G597" s="9"/>
      <c r="H597" s="9"/>
      <c r="I597" s="9"/>
      <c r="J597" s="9"/>
    </row>
    <row r="598" spans="1:10" x14ac:dyDescent="0.2">
      <c r="A598" s="9"/>
      <c r="B598" s="9"/>
      <c r="C598" s="9"/>
      <c r="D598" s="9"/>
      <c r="E598" s="9"/>
      <c r="F598" s="9"/>
      <c r="G598" s="9"/>
      <c r="H598" s="9"/>
      <c r="I598" s="9"/>
      <c r="J598" s="9"/>
    </row>
    <row r="599" spans="1:10" x14ac:dyDescent="0.2">
      <c r="A599" s="9"/>
      <c r="B599" s="9"/>
      <c r="C599" s="9"/>
      <c r="D599" s="9"/>
      <c r="E599" s="9"/>
      <c r="F599" s="9"/>
      <c r="G599" s="9"/>
      <c r="H599" s="9"/>
      <c r="I599" s="9"/>
      <c r="J599" s="9"/>
    </row>
    <row r="600" spans="1:10" x14ac:dyDescent="0.2">
      <c r="A600" s="9"/>
      <c r="B600" s="9"/>
      <c r="C600" s="9"/>
      <c r="D600" s="9"/>
      <c r="E600" s="9"/>
      <c r="F600" s="9"/>
      <c r="G600" s="9"/>
      <c r="H600" s="9"/>
      <c r="I600" s="9"/>
      <c r="J600" s="9"/>
    </row>
    <row r="601" spans="1:10" x14ac:dyDescent="0.2">
      <c r="A601" s="9"/>
      <c r="B601" s="9"/>
      <c r="C601" s="9"/>
      <c r="D601" s="9"/>
      <c r="E601" s="9"/>
      <c r="F601" s="9"/>
      <c r="G601" s="9"/>
      <c r="H601" s="9"/>
      <c r="I601" s="9"/>
      <c r="J601" s="9"/>
    </row>
    <row r="602" spans="1:10" x14ac:dyDescent="0.2">
      <c r="A602" s="9"/>
      <c r="B602" s="9"/>
      <c r="C602" s="9"/>
      <c r="D602" s="9"/>
      <c r="E602" s="9"/>
      <c r="F602" s="9"/>
      <c r="G602" s="9"/>
      <c r="H602" s="9"/>
      <c r="I602" s="9"/>
      <c r="J602" s="9"/>
    </row>
    <row r="603" spans="1:10" x14ac:dyDescent="0.2">
      <c r="A603" s="9"/>
      <c r="B603" s="9"/>
      <c r="C603" s="9"/>
      <c r="D603" s="9"/>
      <c r="E603" s="9"/>
      <c r="F603" s="9"/>
      <c r="G603" s="9"/>
      <c r="H603" s="9"/>
      <c r="I603" s="9"/>
      <c r="J603" s="9"/>
    </row>
    <row r="604" spans="1:10" x14ac:dyDescent="0.2">
      <c r="A604" s="9"/>
      <c r="B604" s="9"/>
      <c r="C604" s="9"/>
      <c r="D604" s="9"/>
      <c r="E604" s="9"/>
      <c r="F604" s="9"/>
      <c r="G604" s="9"/>
      <c r="H604" s="9"/>
      <c r="I604" s="9"/>
      <c r="J604" s="9"/>
    </row>
    <row r="605" spans="1:10" x14ac:dyDescent="0.2">
      <c r="A605" s="9"/>
      <c r="B605" s="9"/>
      <c r="C605" s="9"/>
      <c r="D605" s="9"/>
      <c r="E605" s="9"/>
      <c r="F605" s="9"/>
      <c r="G605" s="9"/>
      <c r="H605" s="9"/>
      <c r="I605" s="9"/>
      <c r="J605" s="9"/>
    </row>
    <row r="606" spans="1:10" x14ac:dyDescent="0.2">
      <c r="A606" s="9"/>
      <c r="B606" s="9"/>
      <c r="C606" s="9"/>
      <c r="D606" s="9"/>
      <c r="E606" s="9"/>
      <c r="F606" s="9"/>
      <c r="G606" s="9"/>
      <c r="H606" s="9"/>
      <c r="I606" s="9"/>
      <c r="J606" s="9"/>
    </row>
    <row r="607" spans="1:10" x14ac:dyDescent="0.2">
      <c r="A607" s="9"/>
      <c r="B607" s="9"/>
      <c r="C607" s="9"/>
      <c r="D607" s="9"/>
      <c r="E607" s="9"/>
      <c r="F607" s="9"/>
      <c r="G607" s="9"/>
      <c r="H607" s="9"/>
      <c r="I607" s="9"/>
      <c r="J607" s="9"/>
    </row>
    <row r="608" spans="1:10" x14ac:dyDescent="0.2">
      <c r="A608" s="9"/>
      <c r="B608" s="9"/>
      <c r="C608" s="9"/>
      <c r="D608" s="9"/>
      <c r="E608" s="9"/>
      <c r="F608" s="9"/>
      <c r="G608" s="9"/>
      <c r="H608" s="9"/>
      <c r="I608" s="9"/>
      <c r="J608" s="9"/>
    </row>
    <row r="609" spans="1:10" x14ac:dyDescent="0.2">
      <c r="A609" s="9"/>
      <c r="B609" s="9"/>
      <c r="C609" s="9"/>
      <c r="D609" s="9"/>
      <c r="E609" s="9"/>
      <c r="F609" s="9"/>
      <c r="G609" s="9"/>
      <c r="H609" s="9"/>
      <c r="I609" s="9"/>
      <c r="J609" s="9"/>
    </row>
    <row r="610" spans="1:10" x14ac:dyDescent="0.2">
      <c r="A610" s="9"/>
      <c r="B610" s="9"/>
      <c r="C610" s="9"/>
      <c r="D610" s="9"/>
      <c r="E610" s="9"/>
      <c r="F610" s="9"/>
      <c r="G610" s="9"/>
      <c r="H610" s="9"/>
      <c r="I610" s="9"/>
      <c r="J610" s="9"/>
    </row>
    <row r="611" spans="1:10" x14ac:dyDescent="0.2">
      <c r="A611" s="9"/>
      <c r="B611" s="9"/>
      <c r="C611" s="9"/>
      <c r="D611" s="9"/>
      <c r="E611" s="9"/>
      <c r="F611" s="9"/>
      <c r="G611" s="9"/>
      <c r="H611" s="9"/>
      <c r="I611" s="9"/>
      <c r="J611" s="9"/>
    </row>
    <row r="612" spans="1:10" x14ac:dyDescent="0.2">
      <c r="A612" s="9"/>
      <c r="B612" s="9"/>
      <c r="C612" s="9"/>
      <c r="D612" s="9"/>
      <c r="E612" s="9"/>
      <c r="F612" s="9"/>
      <c r="G612" s="9"/>
      <c r="H612" s="9"/>
      <c r="I612" s="9"/>
      <c r="J612" s="9"/>
    </row>
    <row r="613" spans="1:10" x14ac:dyDescent="0.2">
      <c r="A613" s="9"/>
      <c r="B613" s="9"/>
      <c r="C613" s="9"/>
      <c r="D613" s="9"/>
      <c r="E613" s="9"/>
      <c r="F613" s="9"/>
      <c r="G613" s="9"/>
      <c r="H613" s="9"/>
      <c r="I613" s="9"/>
      <c r="J613" s="9"/>
    </row>
    <row r="614" spans="1:10" x14ac:dyDescent="0.2">
      <c r="A614" s="9"/>
      <c r="B614" s="9"/>
      <c r="C614" s="9"/>
      <c r="D614" s="9"/>
      <c r="E614" s="9"/>
      <c r="F614" s="9"/>
      <c r="G614" s="9"/>
      <c r="H614" s="9"/>
      <c r="I614" s="9"/>
      <c r="J614" s="9"/>
    </row>
    <row r="615" spans="1:10" x14ac:dyDescent="0.2">
      <c r="A615" s="9"/>
      <c r="B615" s="9"/>
      <c r="C615" s="9"/>
      <c r="D615" s="9"/>
      <c r="E615" s="9"/>
      <c r="F615" s="9"/>
      <c r="G615" s="9"/>
      <c r="H615" s="9"/>
      <c r="I615" s="9"/>
      <c r="J615" s="9"/>
    </row>
    <row r="616" spans="1:10" x14ac:dyDescent="0.2">
      <c r="A616" s="9"/>
      <c r="B616" s="9"/>
      <c r="C616" s="9"/>
      <c r="D616" s="9"/>
      <c r="E616" s="9"/>
      <c r="F616" s="9"/>
      <c r="G616" s="9"/>
      <c r="H616" s="9"/>
      <c r="I616" s="9"/>
      <c r="J616" s="9"/>
    </row>
    <row r="617" spans="1:10" x14ac:dyDescent="0.2">
      <c r="A617" s="9"/>
      <c r="B617" s="9"/>
      <c r="C617" s="9"/>
      <c r="D617" s="9"/>
      <c r="E617" s="9"/>
      <c r="F617" s="9"/>
      <c r="G617" s="9"/>
      <c r="H617" s="9"/>
      <c r="I617" s="9"/>
      <c r="J617" s="9"/>
    </row>
    <row r="618" spans="1:10" x14ac:dyDescent="0.2">
      <c r="A618" s="9"/>
      <c r="B618" s="9"/>
      <c r="C618" s="9"/>
      <c r="D618" s="9"/>
      <c r="E618" s="9"/>
      <c r="F618" s="9"/>
      <c r="G618" s="9"/>
      <c r="H618" s="9"/>
      <c r="I618" s="9"/>
      <c r="J618" s="9"/>
    </row>
    <row r="619" spans="1:10" x14ac:dyDescent="0.2">
      <c r="A619" s="9"/>
      <c r="B619" s="9"/>
      <c r="C619" s="9"/>
      <c r="D619" s="9"/>
      <c r="E619" s="9"/>
      <c r="F619" s="9"/>
      <c r="G619" s="9"/>
      <c r="H619" s="9"/>
      <c r="I619" s="9"/>
      <c r="J619" s="9"/>
    </row>
    <row r="620" spans="1:10" x14ac:dyDescent="0.2">
      <c r="A620" s="9"/>
      <c r="B620" s="9"/>
      <c r="C620" s="9"/>
      <c r="D620" s="9"/>
      <c r="E620" s="9"/>
      <c r="F620" s="9"/>
      <c r="G620" s="9"/>
      <c r="H620" s="9"/>
      <c r="I620" s="9"/>
      <c r="J620" s="9"/>
    </row>
    <row r="621" spans="1:10" x14ac:dyDescent="0.2">
      <c r="A621" s="9"/>
      <c r="B621" s="9"/>
      <c r="C621" s="9"/>
      <c r="D621" s="9"/>
      <c r="E621" s="9"/>
      <c r="F621" s="9"/>
      <c r="G621" s="9"/>
      <c r="H621" s="9"/>
      <c r="I621" s="9"/>
      <c r="J621" s="9"/>
    </row>
    <row r="622" spans="1:10" x14ac:dyDescent="0.2">
      <c r="A622" s="9"/>
      <c r="B622" s="9"/>
      <c r="C622" s="9"/>
      <c r="D622" s="9"/>
      <c r="E622" s="9"/>
      <c r="F622" s="9"/>
      <c r="G622" s="9"/>
      <c r="H622" s="9"/>
      <c r="I622" s="9"/>
      <c r="J622" s="9"/>
    </row>
    <row r="623" spans="1:10" x14ac:dyDescent="0.2">
      <c r="A623" s="9"/>
      <c r="B623" s="9"/>
      <c r="C623" s="9"/>
      <c r="D623" s="9"/>
      <c r="E623" s="9"/>
      <c r="F623" s="9"/>
      <c r="G623" s="9"/>
      <c r="H623" s="9"/>
      <c r="I623" s="9"/>
      <c r="J623" s="9"/>
    </row>
    <row r="624" spans="1:10" x14ac:dyDescent="0.2">
      <c r="A624" s="9"/>
      <c r="B624" s="9"/>
      <c r="C624" s="9"/>
      <c r="D624" s="9"/>
      <c r="E624" s="9"/>
      <c r="F624" s="9"/>
      <c r="G624" s="9"/>
      <c r="H624" s="9"/>
      <c r="I624" s="9"/>
      <c r="J624" s="9"/>
    </row>
    <row r="625" spans="1:10" x14ac:dyDescent="0.2">
      <c r="A625" s="9"/>
      <c r="B625" s="9"/>
      <c r="C625" s="9"/>
      <c r="D625" s="9"/>
      <c r="E625" s="9"/>
      <c r="F625" s="9"/>
      <c r="G625" s="9"/>
      <c r="H625" s="9"/>
      <c r="I625" s="9"/>
      <c r="J625" s="9"/>
    </row>
    <row r="626" spans="1:10" x14ac:dyDescent="0.2">
      <c r="A626" s="9"/>
      <c r="B626" s="9"/>
      <c r="C626" s="9"/>
      <c r="D626" s="9"/>
      <c r="E626" s="9"/>
      <c r="F626" s="9"/>
      <c r="G626" s="9"/>
      <c r="H626" s="9"/>
      <c r="I626" s="9"/>
      <c r="J626" s="9"/>
    </row>
    <row r="627" spans="1:10" x14ac:dyDescent="0.2">
      <c r="A627" s="9"/>
      <c r="B627" s="9"/>
      <c r="C627" s="9"/>
      <c r="D627" s="9"/>
      <c r="E627" s="9"/>
      <c r="F627" s="9"/>
      <c r="G627" s="9"/>
      <c r="H627" s="9"/>
      <c r="I627" s="9"/>
      <c r="J627" s="9"/>
    </row>
    <row r="628" spans="1:10" x14ac:dyDescent="0.2">
      <c r="A628" s="9"/>
      <c r="B628" s="9"/>
      <c r="C628" s="9"/>
      <c r="D628" s="9"/>
      <c r="E628" s="9"/>
      <c r="F628" s="9"/>
      <c r="G628" s="9"/>
      <c r="H628" s="9"/>
      <c r="I628" s="9"/>
      <c r="J628" s="9"/>
    </row>
    <row r="629" spans="1:10" x14ac:dyDescent="0.2">
      <c r="A629" s="9"/>
      <c r="B629" s="9"/>
      <c r="C629" s="9"/>
      <c r="D629" s="9"/>
      <c r="E629" s="9"/>
      <c r="F629" s="9"/>
      <c r="G629" s="9"/>
      <c r="H629" s="9"/>
      <c r="I629" s="9"/>
      <c r="J629" s="9"/>
    </row>
    <row r="630" spans="1:10" x14ac:dyDescent="0.2">
      <c r="A630" s="9"/>
      <c r="B630" s="9"/>
      <c r="C630" s="9"/>
      <c r="D630" s="9"/>
      <c r="E630" s="9"/>
      <c r="F630" s="9"/>
      <c r="G630" s="9"/>
      <c r="H630" s="9"/>
      <c r="I630" s="9"/>
      <c r="J630" s="9"/>
    </row>
    <row r="631" spans="1:10" x14ac:dyDescent="0.2">
      <c r="A631" s="9"/>
      <c r="B631" s="9"/>
      <c r="C631" s="9"/>
      <c r="D631" s="9"/>
      <c r="E631" s="9"/>
      <c r="F631" s="9"/>
      <c r="G631" s="9"/>
      <c r="H631" s="9"/>
      <c r="I631" s="9"/>
      <c r="J631" s="9"/>
    </row>
    <row r="632" spans="1:10" x14ac:dyDescent="0.2">
      <c r="A632" s="9"/>
      <c r="B632" s="9"/>
      <c r="C632" s="9"/>
      <c r="D632" s="9"/>
      <c r="E632" s="9"/>
      <c r="F632" s="9"/>
      <c r="G632" s="9"/>
      <c r="H632" s="9"/>
      <c r="I632" s="9"/>
      <c r="J632" s="9"/>
    </row>
    <row r="633" spans="1:10" x14ac:dyDescent="0.2">
      <c r="A633" s="9"/>
      <c r="B633" s="9"/>
      <c r="C633" s="9"/>
      <c r="D633" s="9"/>
      <c r="E633" s="9"/>
      <c r="F633" s="9"/>
      <c r="G633" s="9"/>
      <c r="H633" s="9"/>
      <c r="I633" s="9"/>
      <c r="J633" s="9"/>
    </row>
    <row r="634" spans="1:10" x14ac:dyDescent="0.2">
      <c r="A634" s="9"/>
      <c r="B634" s="9"/>
      <c r="C634" s="9"/>
      <c r="D634" s="9"/>
      <c r="E634" s="9"/>
      <c r="F634" s="9"/>
      <c r="G634" s="9"/>
      <c r="H634" s="9"/>
      <c r="I634" s="9"/>
      <c r="J634" s="9"/>
    </row>
    <row r="635" spans="1:10" x14ac:dyDescent="0.2">
      <c r="A635" s="9"/>
      <c r="B635" s="9"/>
      <c r="C635" s="9"/>
      <c r="D635" s="9"/>
      <c r="E635" s="9"/>
      <c r="F635" s="9"/>
      <c r="G635" s="9"/>
      <c r="H635" s="9"/>
      <c r="I635" s="9"/>
      <c r="J635" s="9"/>
    </row>
    <row r="636" spans="1:10" x14ac:dyDescent="0.2">
      <c r="A636" s="9"/>
      <c r="B636" s="9"/>
      <c r="C636" s="9"/>
      <c r="D636" s="9"/>
      <c r="E636" s="9"/>
      <c r="F636" s="9"/>
      <c r="G636" s="9"/>
      <c r="H636" s="9"/>
      <c r="I636" s="9"/>
      <c r="J636" s="9"/>
    </row>
    <row r="637" spans="1:10" x14ac:dyDescent="0.2">
      <c r="A637" s="9"/>
      <c r="B637" s="9"/>
      <c r="C637" s="9"/>
      <c r="D637" s="9"/>
      <c r="E637" s="9"/>
      <c r="F637" s="9"/>
      <c r="G637" s="9"/>
      <c r="H637" s="9"/>
      <c r="I637" s="9"/>
      <c r="J637" s="9"/>
    </row>
    <row r="638" spans="1:10" x14ac:dyDescent="0.2">
      <c r="A638" s="9"/>
      <c r="B638" s="9"/>
      <c r="C638" s="9"/>
      <c r="D638" s="9"/>
      <c r="E638" s="9"/>
      <c r="F638" s="9"/>
      <c r="G638" s="9"/>
      <c r="H638" s="9"/>
      <c r="I638" s="9"/>
      <c r="J638" s="9"/>
    </row>
    <row r="639" spans="1:10" x14ac:dyDescent="0.2">
      <c r="A639" s="9"/>
      <c r="B639" s="9"/>
      <c r="C639" s="9"/>
      <c r="D639" s="9"/>
      <c r="E639" s="9"/>
      <c r="F639" s="9"/>
      <c r="G639" s="9"/>
      <c r="H639" s="9"/>
      <c r="I639" s="9"/>
      <c r="J639" s="9"/>
    </row>
    <row r="640" spans="1:10" x14ac:dyDescent="0.2">
      <c r="A640" s="9"/>
      <c r="B640" s="9"/>
      <c r="C640" s="9"/>
      <c r="D640" s="9"/>
      <c r="E640" s="9"/>
      <c r="F640" s="9"/>
      <c r="G640" s="9"/>
      <c r="H640" s="9"/>
      <c r="I640" s="9"/>
      <c r="J640" s="9"/>
    </row>
    <row r="641" spans="1:10" x14ac:dyDescent="0.2">
      <c r="A641" s="9"/>
      <c r="B641" s="9"/>
      <c r="C641" s="9"/>
      <c r="D641" s="9"/>
      <c r="E641" s="9"/>
      <c r="F641" s="9"/>
      <c r="G641" s="9"/>
      <c r="H641" s="9"/>
      <c r="I641" s="9"/>
      <c r="J641" s="9"/>
    </row>
    <row r="642" spans="1:10" x14ac:dyDescent="0.2">
      <c r="A642" s="9"/>
      <c r="B642" s="9"/>
      <c r="C642" s="9"/>
      <c r="D642" s="9"/>
      <c r="E642" s="9"/>
      <c r="F642" s="9"/>
      <c r="G642" s="9"/>
      <c r="H642" s="9"/>
      <c r="I642" s="9"/>
      <c r="J642" s="9"/>
    </row>
    <row r="643" spans="1:10" x14ac:dyDescent="0.2">
      <c r="A643" s="9"/>
      <c r="B643" s="9"/>
      <c r="C643" s="9"/>
      <c r="D643" s="9"/>
      <c r="E643" s="9"/>
      <c r="F643" s="9"/>
      <c r="G643" s="9"/>
      <c r="H643" s="9"/>
      <c r="I643" s="9"/>
      <c r="J643" s="9"/>
    </row>
    <row r="644" spans="1:10" x14ac:dyDescent="0.2">
      <c r="A644" s="9"/>
      <c r="B644" s="9"/>
      <c r="C644" s="9"/>
      <c r="D644" s="9"/>
      <c r="E644" s="9"/>
      <c r="F644" s="9"/>
      <c r="G644" s="9"/>
      <c r="H644" s="9"/>
      <c r="I644" s="9"/>
      <c r="J644" s="9"/>
    </row>
    <row r="645" spans="1:10" x14ac:dyDescent="0.2">
      <c r="A645" s="9"/>
      <c r="B645" s="9"/>
      <c r="C645" s="9"/>
      <c r="D645" s="9"/>
      <c r="E645" s="9"/>
      <c r="F645" s="9"/>
      <c r="G645" s="9"/>
      <c r="H645" s="9"/>
      <c r="I645" s="9"/>
      <c r="J645" s="9"/>
    </row>
    <row r="646" spans="1:10" x14ac:dyDescent="0.2">
      <c r="A646" s="9"/>
      <c r="B646" s="9"/>
      <c r="C646" s="9"/>
      <c r="D646" s="9"/>
      <c r="E646" s="9"/>
      <c r="F646" s="9"/>
      <c r="G646" s="9"/>
      <c r="H646" s="9"/>
      <c r="I646" s="9"/>
      <c r="J646" s="9"/>
    </row>
    <row r="647" spans="1:10" x14ac:dyDescent="0.2">
      <c r="A647" s="9"/>
      <c r="B647" s="9"/>
      <c r="C647" s="9"/>
      <c r="D647" s="9"/>
      <c r="E647" s="9"/>
      <c r="F647" s="9"/>
      <c r="G647" s="9"/>
      <c r="H647" s="9"/>
      <c r="I647" s="9"/>
      <c r="J647" s="9"/>
    </row>
    <row r="648" spans="1:10" x14ac:dyDescent="0.2">
      <c r="A648" s="9"/>
      <c r="B648" s="9"/>
      <c r="C648" s="9"/>
      <c r="D648" s="9"/>
      <c r="E648" s="9"/>
      <c r="F648" s="9"/>
      <c r="G648" s="9"/>
      <c r="H648" s="9"/>
      <c r="I648" s="9"/>
      <c r="J648" s="9"/>
    </row>
    <row r="649" spans="1:10" x14ac:dyDescent="0.2">
      <c r="A649" s="9"/>
      <c r="B649" s="9"/>
      <c r="C649" s="9"/>
      <c r="D649" s="9"/>
      <c r="E649" s="9"/>
      <c r="F649" s="9"/>
      <c r="G649" s="9"/>
      <c r="H649" s="9"/>
      <c r="I649" s="9"/>
      <c r="J649" s="9"/>
    </row>
    <row r="650" spans="1:10" x14ac:dyDescent="0.2">
      <c r="A650" s="9"/>
      <c r="B650" s="9"/>
      <c r="C650" s="9"/>
      <c r="D650" s="9"/>
      <c r="E650" s="9"/>
      <c r="F650" s="9"/>
      <c r="G650" s="9"/>
      <c r="H650" s="9"/>
      <c r="I650" s="9"/>
      <c r="J650" s="9"/>
    </row>
    <row r="651" spans="1:10" x14ac:dyDescent="0.2">
      <c r="A651" s="9"/>
      <c r="B651" s="9"/>
      <c r="C651" s="9"/>
      <c r="D651" s="9"/>
      <c r="E651" s="9"/>
      <c r="F651" s="9"/>
      <c r="G651" s="9"/>
      <c r="H651" s="9"/>
      <c r="I651" s="9"/>
      <c r="J651" s="9"/>
    </row>
    <row r="652" spans="1:10" x14ac:dyDescent="0.2">
      <c r="A652" s="9"/>
      <c r="B652" s="9"/>
      <c r="C652" s="9"/>
      <c r="D652" s="9"/>
      <c r="E652" s="9"/>
      <c r="F652" s="9"/>
      <c r="G652" s="9"/>
      <c r="H652" s="9"/>
      <c r="I652" s="9"/>
      <c r="J652" s="9"/>
    </row>
    <row r="653" spans="1:10" x14ac:dyDescent="0.2">
      <c r="A653" s="9"/>
      <c r="B653" s="9"/>
      <c r="C653" s="9"/>
      <c r="D653" s="9"/>
      <c r="E653" s="9"/>
      <c r="F653" s="9"/>
      <c r="G653" s="9"/>
      <c r="H653" s="9"/>
      <c r="I653" s="9"/>
      <c r="J653" s="9"/>
    </row>
    <row r="654" spans="1:10" x14ac:dyDescent="0.2">
      <c r="A654" s="9"/>
      <c r="B654" s="9"/>
      <c r="C654" s="9"/>
      <c r="D654" s="9"/>
      <c r="E654" s="9"/>
      <c r="F654" s="9"/>
      <c r="G654" s="9"/>
      <c r="H654" s="9"/>
      <c r="I654" s="9"/>
      <c r="J654" s="9"/>
    </row>
    <row r="655" spans="1:10" x14ac:dyDescent="0.2">
      <c r="A655" s="9"/>
      <c r="B655" s="9"/>
      <c r="C655" s="9"/>
      <c r="D655" s="9"/>
      <c r="E655" s="9"/>
      <c r="F655" s="9"/>
      <c r="G655" s="9"/>
      <c r="H655" s="9"/>
      <c r="I655" s="9"/>
      <c r="J655" s="9"/>
    </row>
    <row r="656" spans="1:10" x14ac:dyDescent="0.2">
      <c r="A656" s="9"/>
      <c r="B656" s="9"/>
      <c r="C656" s="9"/>
      <c r="D656" s="9"/>
      <c r="E656" s="9"/>
      <c r="F656" s="9"/>
      <c r="G656" s="9"/>
      <c r="H656" s="9"/>
      <c r="I656" s="9"/>
      <c r="J656" s="9"/>
    </row>
    <row r="657" spans="1:10" x14ac:dyDescent="0.2">
      <c r="A657" s="9"/>
      <c r="B657" s="9"/>
      <c r="C657" s="9"/>
      <c r="D657" s="9"/>
      <c r="E657" s="9"/>
      <c r="F657" s="9"/>
      <c r="G657" s="9"/>
      <c r="H657" s="9"/>
      <c r="I657" s="9"/>
      <c r="J657" s="9"/>
    </row>
    <row r="658" spans="1:10" x14ac:dyDescent="0.2">
      <c r="A658" s="9"/>
      <c r="B658" s="9"/>
      <c r="C658" s="9"/>
      <c r="D658" s="9"/>
      <c r="E658" s="9"/>
      <c r="F658" s="9"/>
      <c r="G658" s="9"/>
      <c r="H658" s="9"/>
      <c r="I658" s="9"/>
      <c r="J658" s="9"/>
    </row>
    <row r="659" spans="1:10" x14ac:dyDescent="0.2">
      <c r="A659" s="9"/>
      <c r="B659" s="9"/>
      <c r="C659" s="9"/>
      <c r="D659" s="9"/>
      <c r="E659" s="9"/>
      <c r="F659" s="9"/>
      <c r="G659" s="9"/>
      <c r="H659" s="9"/>
      <c r="I659" s="9"/>
      <c r="J659" s="9"/>
    </row>
    <row r="660" spans="1:10" x14ac:dyDescent="0.2">
      <c r="A660" s="9"/>
      <c r="B660" s="9"/>
      <c r="C660" s="9"/>
      <c r="D660" s="9"/>
      <c r="E660" s="9"/>
      <c r="F660" s="9"/>
      <c r="G660" s="9"/>
      <c r="H660" s="9"/>
      <c r="I660" s="9"/>
      <c r="J660" s="9"/>
    </row>
    <row r="661" spans="1:10" x14ac:dyDescent="0.2">
      <c r="A661" s="9"/>
      <c r="B661" s="9"/>
      <c r="C661" s="9"/>
      <c r="D661" s="9"/>
      <c r="E661" s="9"/>
      <c r="F661" s="9"/>
      <c r="G661" s="9"/>
      <c r="H661" s="9"/>
      <c r="I661" s="9"/>
      <c r="J661" s="9"/>
    </row>
    <row r="662" spans="1:10" x14ac:dyDescent="0.2">
      <c r="A662" s="9"/>
      <c r="B662" s="9"/>
      <c r="C662" s="9"/>
      <c r="D662" s="9"/>
      <c r="E662" s="9"/>
      <c r="F662" s="9"/>
      <c r="G662" s="9"/>
      <c r="H662" s="9"/>
      <c r="I662" s="9"/>
      <c r="J662" s="9"/>
    </row>
    <row r="663" spans="1:10" x14ac:dyDescent="0.2">
      <c r="A663" s="9"/>
      <c r="B663" s="9"/>
      <c r="C663" s="9"/>
      <c r="D663" s="9"/>
      <c r="E663" s="9"/>
      <c r="F663" s="9"/>
      <c r="G663" s="9"/>
      <c r="H663" s="9"/>
      <c r="I663" s="9"/>
      <c r="J663" s="9"/>
    </row>
    <row r="664" spans="1:10" x14ac:dyDescent="0.2">
      <c r="A664" s="9"/>
      <c r="B664" s="9"/>
      <c r="C664" s="9"/>
      <c r="D664" s="9"/>
      <c r="E664" s="9"/>
      <c r="F664" s="9"/>
      <c r="G664" s="9"/>
      <c r="H664" s="9"/>
      <c r="I664" s="9"/>
      <c r="J664" s="9"/>
    </row>
    <row r="665" spans="1:10" x14ac:dyDescent="0.2">
      <c r="A665" s="9"/>
      <c r="B665" s="9"/>
      <c r="C665" s="9"/>
      <c r="D665" s="9"/>
      <c r="E665" s="9"/>
      <c r="F665" s="9"/>
      <c r="G665" s="9"/>
      <c r="H665" s="9"/>
      <c r="I665" s="9"/>
      <c r="J665" s="9"/>
    </row>
    <row r="666" spans="1:10" x14ac:dyDescent="0.2">
      <c r="A666" s="9"/>
      <c r="B666" s="9"/>
      <c r="C666" s="9"/>
      <c r="D666" s="9"/>
      <c r="E666" s="9"/>
      <c r="F666" s="9"/>
      <c r="G666" s="9"/>
      <c r="H666" s="9"/>
      <c r="I666" s="9"/>
      <c r="J666" s="9"/>
    </row>
    <row r="667" spans="1:10" x14ac:dyDescent="0.2">
      <c r="A667" s="9"/>
      <c r="B667" s="9"/>
      <c r="C667" s="9"/>
      <c r="D667" s="9"/>
      <c r="E667" s="9"/>
      <c r="F667" s="9"/>
      <c r="G667" s="9"/>
      <c r="H667" s="9"/>
      <c r="I667" s="9"/>
      <c r="J667" s="9"/>
    </row>
    <row r="668" spans="1:10" x14ac:dyDescent="0.2">
      <c r="A668" s="9"/>
      <c r="B668" s="9"/>
      <c r="C668" s="9"/>
      <c r="D668" s="9"/>
      <c r="E668" s="9"/>
      <c r="F668" s="9"/>
      <c r="G668" s="9"/>
      <c r="H668" s="9"/>
      <c r="I668" s="9"/>
      <c r="J668" s="9"/>
    </row>
    <row r="669" spans="1:10" x14ac:dyDescent="0.2">
      <c r="A669" s="9"/>
      <c r="B669" s="9"/>
      <c r="C669" s="9"/>
      <c r="D669" s="9"/>
      <c r="E669" s="9"/>
      <c r="F669" s="9"/>
      <c r="G669" s="9"/>
      <c r="H669" s="9"/>
      <c r="I669" s="9"/>
      <c r="J669" s="9"/>
    </row>
    <row r="670" spans="1:10" x14ac:dyDescent="0.2">
      <c r="A670" s="9"/>
      <c r="B670" s="9"/>
      <c r="C670" s="9"/>
      <c r="D670" s="9"/>
      <c r="E670" s="9"/>
      <c r="F670" s="9"/>
      <c r="G670" s="9"/>
      <c r="H670" s="9"/>
      <c r="I670" s="9"/>
      <c r="J670" s="9"/>
    </row>
    <row r="671" spans="1:10" x14ac:dyDescent="0.2">
      <c r="A671" s="9"/>
      <c r="B671" s="9"/>
      <c r="C671" s="9"/>
      <c r="D671" s="9"/>
      <c r="E671" s="9"/>
      <c r="F671" s="9"/>
      <c r="G671" s="9"/>
      <c r="H671" s="9"/>
      <c r="I671" s="9"/>
      <c r="J671" s="9"/>
    </row>
    <row r="672" spans="1:10" x14ac:dyDescent="0.2">
      <c r="A672" s="9"/>
      <c r="B672" s="9"/>
      <c r="C672" s="9"/>
      <c r="D672" s="9"/>
      <c r="E672" s="9"/>
      <c r="F672" s="9"/>
      <c r="G672" s="9"/>
      <c r="H672" s="9"/>
      <c r="I672" s="9"/>
      <c r="J672" s="9"/>
    </row>
    <row r="673" spans="1:10" x14ac:dyDescent="0.2">
      <c r="A673" s="9"/>
      <c r="B673" s="9"/>
      <c r="C673" s="9"/>
      <c r="D673" s="9"/>
      <c r="E673" s="9"/>
      <c r="F673" s="9"/>
      <c r="G673" s="9"/>
      <c r="H673" s="9"/>
      <c r="I673" s="9"/>
      <c r="J673" s="9"/>
    </row>
    <row r="674" spans="1:10" x14ac:dyDescent="0.2">
      <c r="A674" s="9"/>
      <c r="B674" s="9"/>
      <c r="C674" s="9"/>
      <c r="D674" s="9"/>
      <c r="E674" s="9"/>
      <c r="F674" s="9"/>
      <c r="G674" s="9"/>
      <c r="H674" s="9"/>
      <c r="I674" s="9"/>
      <c r="J674" s="9"/>
    </row>
    <row r="675" spans="1:10" x14ac:dyDescent="0.2">
      <c r="A675" s="9"/>
      <c r="B675" s="9"/>
      <c r="C675" s="9"/>
      <c r="D675" s="9"/>
      <c r="E675" s="9"/>
      <c r="F675" s="9"/>
      <c r="G675" s="9"/>
      <c r="H675" s="9"/>
      <c r="I675" s="9"/>
      <c r="J675" s="9"/>
    </row>
    <row r="676" spans="1:10" x14ac:dyDescent="0.2">
      <c r="A676" s="9"/>
      <c r="B676" s="9"/>
      <c r="C676" s="9"/>
      <c r="D676" s="9"/>
      <c r="E676" s="9"/>
      <c r="F676" s="9"/>
      <c r="G676" s="9"/>
      <c r="H676" s="9"/>
      <c r="I676" s="9"/>
      <c r="J676" s="9"/>
    </row>
    <row r="677" spans="1:10" x14ac:dyDescent="0.2">
      <c r="A677" s="9"/>
      <c r="B677" s="9"/>
      <c r="C677" s="9"/>
      <c r="D677" s="9"/>
      <c r="E677" s="9"/>
      <c r="F677" s="9"/>
      <c r="G677" s="9"/>
      <c r="H677" s="9"/>
      <c r="I677" s="9"/>
      <c r="J677" s="9"/>
    </row>
    <row r="678" spans="1:10" x14ac:dyDescent="0.2">
      <c r="A678" s="9"/>
      <c r="B678" s="9"/>
      <c r="C678" s="9"/>
      <c r="D678" s="9"/>
      <c r="E678" s="9"/>
      <c r="F678" s="9"/>
      <c r="G678" s="9"/>
      <c r="H678" s="9"/>
      <c r="I678" s="9"/>
      <c r="J678" s="9"/>
    </row>
    <row r="679" spans="1:10" x14ac:dyDescent="0.2">
      <c r="A679" s="9"/>
      <c r="B679" s="9"/>
      <c r="C679" s="9"/>
      <c r="D679" s="9"/>
      <c r="E679" s="9"/>
      <c r="F679" s="9"/>
      <c r="G679" s="9"/>
      <c r="H679" s="9"/>
      <c r="I679" s="9"/>
      <c r="J679" s="9"/>
    </row>
    <row r="680" spans="1:10" x14ac:dyDescent="0.2">
      <c r="A680" s="9"/>
      <c r="B680" s="9"/>
      <c r="C680" s="9"/>
      <c r="D680" s="9"/>
      <c r="E680" s="9"/>
      <c r="F680" s="9"/>
      <c r="G680" s="9"/>
      <c r="H680" s="9"/>
      <c r="I680" s="9"/>
      <c r="J680" s="9"/>
    </row>
    <row r="681" spans="1:10" x14ac:dyDescent="0.2">
      <c r="A681" s="9"/>
      <c r="B681" s="9"/>
      <c r="C681" s="9"/>
      <c r="D681" s="9"/>
      <c r="E681" s="9"/>
      <c r="F681" s="9"/>
      <c r="G681" s="9"/>
      <c r="H681" s="9"/>
      <c r="I681" s="9"/>
      <c r="J681" s="9"/>
    </row>
    <row r="682" spans="1:10" x14ac:dyDescent="0.2">
      <c r="A682" s="9"/>
      <c r="B682" s="9"/>
      <c r="C682" s="9"/>
      <c r="D682" s="9"/>
      <c r="E682" s="9"/>
      <c r="F682" s="9"/>
      <c r="G682" s="9"/>
      <c r="H682" s="9"/>
      <c r="I682" s="9"/>
      <c r="J682" s="9"/>
    </row>
    <row r="683" spans="1:10" x14ac:dyDescent="0.2">
      <c r="A683" s="9"/>
      <c r="B683" s="9"/>
      <c r="C683" s="9"/>
      <c r="D683" s="9"/>
      <c r="E683" s="9"/>
      <c r="F683" s="9"/>
      <c r="G683" s="9"/>
      <c r="H683" s="9"/>
      <c r="I683" s="9"/>
      <c r="J683" s="9"/>
    </row>
    <row r="684" spans="1:10" x14ac:dyDescent="0.2">
      <c r="A684" s="9"/>
      <c r="B684" s="9"/>
      <c r="C684" s="9"/>
      <c r="D684" s="9"/>
      <c r="E684" s="9"/>
      <c r="F684" s="9"/>
      <c r="G684" s="9"/>
      <c r="H684" s="9"/>
      <c r="I684" s="9"/>
      <c r="J684" s="9"/>
    </row>
    <row r="685" spans="1:10" x14ac:dyDescent="0.2">
      <c r="A685" s="9"/>
      <c r="B685" s="9"/>
      <c r="C685" s="9"/>
      <c r="D685" s="9"/>
      <c r="E685" s="9"/>
      <c r="F685" s="9"/>
      <c r="G685" s="9"/>
      <c r="H685" s="9"/>
      <c r="I685" s="9"/>
      <c r="J685" s="9"/>
    </row>
    <row r="686" spans="1:10" x14ac:dyDescent="0.2">
      <c r="A686" s="9"/>
      <c r="B686" s="9"/>
      <c r="C686" s="9"/>
      <c r="D686" s="9"/>
      <c r="E686" s="9"/>
      <c r="F686" s="9"/>
      <c r="G686" s="9"/>
      <c r="H686" s="9"/>
      <c r="I686" s="9"/>
      <c r="J686" s="9"/>
    </row>
    <row r="687" spans="1:10" x14ac:dyDescent="0.2">
      <c r="A687" s="9"/>
      <c r="B687" s="9"/>
      <c r="C687" s="9"/>
      <c r="D687" s="9"/>
      <c r="E687" s="9"/>
      <c r="F687" s="9"/>
      <c r="G687" s="9"/>
      <c r="H687" s="9"/>
      <c r="I687" s="9"/>
      <c r="J687" s="9"/>
    </row>
    <row r="688" spans="1:10" x14ac:dyDescent="0.2">
      <c r="A688" s="9"/>
      <c r="B688" s="9"/>
      <c r="C688" s="9"/>
      <c r="D688" s="9"/>
      <c r="E688" s="9"/>
      <c r="F688" s="9"/>
      <c r="G688" s="9"/>
      <c r="H688" s="9"/>
      <c r="I688" s="9"/>
      <c r="J688" s="9"/>
    </row>
    <row r="689" spans="1:10" x14ac:dyDescent="0.2">
      <c r="A689" s="9"/>
      <c r="B689" s="9"/>
      <c r="C689" s="9"/>
      <c r="D689" s="9"/>
      <c r="E689" s="9"/>
      <c r="F689" s="9"/>
      <c r="G689" s="9"/>
      <c r="H689" s="9"/>
      <c r="I689" s="9"/>
      <c r="J689" s="9"/>
    </row>
    <row r="690" spans="1:10" x14ac:dyDescent="0.2">
      <c r="A690" s="9"/>
      <c r="B690" s="9"/>
      <c r="C690" s="9"/>
      <c r="D690" s="9"/>
      <c r="E690" s="9"/>
      <c r="F690" s="9"/>
      <c r="G690" s="9"/>
      <c r="H690" s="9"/>
      <c r="I690" s="9"/>
      <c r="J690" s="9"/>
    </row>
    <row r="691" spans="1:10" x14ac:dyDescent="0.2">
      <c r="A691" s="9"/>
      <c r="B691" s="9"/>
      <c r="C691" s="9"/>
      <c r="D691" s="9"/>
      <c r="E691" s="9"/>
      <c r="F691" s="9"/>
      <c r="G691" s="9"/>
      <c r="H691" s="9"/>
      <c r="I691" s="9"/>
      <c r="J691" s="9"/>
    </row>
    <row r="692" spans="1:10" x14ac:dyDescent="0.2">
      <c r="A692" s="9"/>
      <c r="B692" s="9"/>
      <c r="C692" s="9"/>
      <c r="D692" s="9"/>
      <c r="E692" s="9"/>
      <c r="F692" s="9"/>
      <c r="G692" s="9"/>
      <c r="H692" s="9"/>
      <c r="I692" s="9"/>
      <c r="J692" s="9"/>
    </row>
    <row r="693" spans="1:10" x14ac:dyDescent="0.2">
      <c r="A693" s="9"/>
      <c r="B693" s="9"/>
      <c r="C693" s="9"/>
      <c r="D693" s="9"/>
      <c r="E693" s="9"/>
      <c r="F693" s="9"/>
      <c r="G693" s="9"/>
      <c r="H693" s="9"/>
      <c r="I693" s="9"/>
      <c r="J693" s="9"/>
    </row>
    <row r="694" spans="1:10" x14ac:dyDescent="0.2">
      <c r="A694" s="9"/>
      <c r="B694" s="9"/>
      <c r="C694" s="9"/>
      <c r="D694" s="9"/>
      <c r="E694" s="9"/>
      <c r="F694" s="9"/>
      <c r="G694" s="9"/>
      <c r="H694" s="9"/>
      <c r="I694" s="9"/>
      <c r="J694" s="9"/>
    </row>
    <row r="695" spans="1:10" x14ac:dyDescent="0.2">
      <c r="A695" s="9"/>
      <c r="B695" s="9"/>
      <c r="C695" s="9"/>
      <c r="D695" s="9"/>
      <c r="E695" s="9"/>
      <c r="F695" s="9"/>
      <c r="G695" s="9"/>
      <c r="H695" s="9"/>
      <c r="I695" s="9"/>
      <c r="J695" s="9"/>
    </row>
    <row r="696" spans="1:10" x14ac:dyDescent="0.2">
      <c r="A696" s="9"/>
      <c r="B696" s="9"/>
      <c r="C696" s="9"/>
      <c r="D696" s="9"/>
      <c r="E696" s="9"/>
      <c r="F696" s="9"/>
      <c r="G696" s="9"/>
      <c r="H696" s="9"/>
      <c r="I696" s="9"/>
      <c r="J696" s="9"/>
    </row>
    <row r="697" spans="1:10" x14ac:dyDescent="0.2">
      <c r="A697" s="9"/>
      <c r="B697" s="9"/>
      <c r="C697" s="9"/>
      <c r="D697" s="9"/>
      <c r="E697" s="9"/>
      <c r="F697" s="9"/>
      <c r="G697" s="9"/>
      <c r="H697" s="9"/>
      <c r="I697" s="9"/>
      <c r="J697" s="9"/>
    </row>
    <row r="698" spans="1:10" x14ac:dyDescent="0.2">
      <c r="A698" s="9"/>
      <c r="B698" s="9"/>
      <c r="C698" s="9"/>
      <c r="D698" s="9"/>
      <c r="E698" s="9"/>
      <c r="F698" s="9"/>
      <c r="G698" s="9"/>
      <c r="H698" s="9"/>
      <c r="I698" s="9"/>
      <c r="J698" s="9"/>
    </row>
    <row r="699" spans="1:10" x14ac:dyDescent="0.2">
      <c r="A699" s="9"/>
      <c r="B699" s="9"/>
      <c r="C699" s="9"/>
      <c r="D699" s="9"/>
      <c r="E699" s="9"/>
      <c r="F699" s="9"/>
      <c r="G699" s="9"/>
      <c r="H699" s="9"/>
      <c r="I699" s="9"/>
      <c r="J699" s="9"/>
    </row>
    <row r="700" spans="1:10" x14ac:dyDescent="0.2">
      <c r="A700" s="9"/>
      <c r="B700" s="9"/>
      <c r="C700" s="9"/>
      <c r="D700" s="9"/>
      <c r="E700" s="9"/>
      <c r="F700" s="9"/>
      <c r="G700" s="9"/>
      <c r="H700" s="9"/>
      <c r="I700" s="9"/>
      <c r="J700" s="9"/>
    </row>
    <row r="701" spans="1:10" x14ac:dyDescent="0.2">
      <c r="A701" s="9"/>
      <c r="B701" s="9"/>
      <c r="C701" s="9"/>
      <c r="D701" s="9"/>
      <c r="E701" s="9"/>
      <c r="F701" s="9"/>
      <c r="G701" s="9"/>
      <c r="H701" s="9"/>
      <c r="I701" s="9"/>
      <c r="J701" s="9"/>
    </row>
    <row r="702" spans="1:10" x14ac:dyDescent="0.2">
      <c r="A702" s="9"/>
      <c r="B702" s="9"/>
      <c r="C702" s="9"/>
      <c r="D702" s="9"/>
      <c r="E702" s="9"/>
      <c r="F702" s="9"/>
      <c r="G702" s="9"/>
      <c r="H702" s="9"/>
      <c r="I702" s="9"/>
      <c r="J702" s="9"/>
    </row>
    <row r="703" spans="1:10" x14ac:dyDescent="0.2">
      <c r="A703" s="9"/>
      <c r="B703" s="9"/>
      <c r="C703" s="9"/>
      <c r="D703" s="9"/>
      <c r="E703" s="9"/>
      <c r="F703" s="9"/>
      <c r="G703" s="9"/>
      <c r="H703" s="9"/>
      <c r="I703" s="9"/>
      <c r="J703" s="9"/>
    </row>
    <row r="704" spans="1:10" x14ac:dyDescent="0.2">
      <c r="A704" s="9"/>
      <c r="B704" s="9"/>
      <c r="C704" s="9"/>
      <c r="D704" s="9"/>
      <c r="E704" s="9"/>
      <c r="F704" s="9"/>
      <c r="G704" s="9"/>
      <c r="H704" s="9"/>
      <c r="I704" s="9"/>
      <c r="J704" s="9"/>
    </row>
    <row r="705" spans="1:10" x14ac:dyDescent="0.2">
      <c r="A705" s="9"/>
      <c r="B705" s="9"/>
      <c r="C705" s="9"/>
      <c r="D705" s="9"/>
      <c r="E705" s="9"/>
      <c r="F705" s="9"/>
      <c r="G705" s="9"/>
      <c r="H705" s="9"/>
      <c r="I705" s="9"/>
      <c r="J705" s="9"/>
    </row>
    <row r="706" spans="1:10" x14ac:dyDescent="0.2">
      <c r="A706" s="9"/>
      <c r="B706" s="9"/>
      <c r="C706" s="9"/>
      <c r="D706" s="9"/>
      <c r="E706" s="9"/>
      <c r="F706" s="9"/>
      <c r="G706" s="9"/>
      <c r="H706" s="9"/>
      <c r="I706" s="9"/>
      <c r="J706" s="9"/>
    </row>
    <row r="707" spans="1:10" x14ac:dyDescent="0.2">
      <c r="A707" s="9"/>
      <c r="B707" s="9"/>
      <c r="C707" s="9"/>
      <c r="D707" s="9"/>
      <c r="E707" s="9"/>
      <c r="F707" s="9"/>
      <c r="G707" s="9"/>
      <c r="H707" s="9"/>
      <c r="I707" s="9"/>
      <c r="J707" s="9"/>
    </row>
    <row r="708" spans="1:10" x14ac:dyDescent="0.2">
      <c r="A708" s="9"/>
      <c r="B708" s="9"/>
      <c r="C708" s="9"/>
      <c r="D708" s="9"/>
      <c r="E708" s="9"/>
      <c r="F708" s="9"/>
      <c r="G708" s="9"/>
      <c r="H708" s="9"/>
      <c r="I708" s="9"/>
      <c r="J708" s="9"/>
    </row>
    <row r="709" spans="1:10" x14ac:dyDescent="0.2">
      <c r="A709" s="9"/>
      <c r="B709" s="9"/>
      <c r="C709" s="9"/>
      <c r="D709" s="9"/>
      <c r="E709" s="9"/>
      <c r="F709" s="9"/>
      <c r="G709" s="9"/>
      <c r="H709" s="9"/>
      <c r="I709" s="9"/>
      <c r="J709" s="9"/>
    </row>
    <row r="710" spans="1:10" x14ac:dyDescent="0.2">
      <c r="A710" s="9"/>
      <c r="B710" s="9"/>
      <c r="C710" s="9"/>
      <c r="D710" s="9"/>
      <c r="E710" s="9"/>
      <c r="F710" s="9"/>
      <c r="G710" s="9"/>
      <c r="H710" s="9"/>
      <c r="I710" s="9"/>
      <c r="J710" s="9"/>
    </row>
    <row r="711" spans="1:10" x14ac:dyDescent="0.2">
      <c r="A711" s="9"/>
      <c r="B711" s="9"/>
      <c r="C711" s="9"/>
      <c r="D711" s="9"/>
      <c r="E711" s="9"/>
      <c r="F711" s="9"/>
      <c r="G711" s="9"/>
      <c r="H711" s="9"/>
      <c r="I711" s="9"/>
      <c r="J711" s="9"/>
    </row>
    <row r="712" spans="1:10" x14ac:dyDescent="0.2">
      <c r="A712" s="9"/>
      <c r="B712" s="9"/>
      <c r="C712" s="9"/>
      <c r="D712" s="9"/>
      <c r="E712" s="9"/>
      <c r="F712" s="9"/>
      <c r="G712" s="9"/>
      <c r="H712" s="9"/>
      <c r="I712" s="9"/>
      <c r="J712" s="9"/>
    </row>
    <row r="713" spans="1:10" x14ac:dyDescent="0.2">
      <c r="A713" s="9"/>
      <c r="B713" s="9"/>
      <c r="C713" s="9"/>
      <c r="D713" s="9"/>
      <c r="E713" s="9"/>
      <c r="F713" s="9"/>
      <c r="G713" s="9"/>
      <c r="H713" s="9"/>
      <c r="I713" s="9"/>
      <c r="J713" s="9"/>
    </row>
    <row r="714" spans="1:10" x14ac:dyDescent="0.2">
      <c r="A714" s="9"/>
      <c r="B714" s="9"/>
      <c r="C714" s="9"/>
      <c r="D714" s="9"/>
      <c r="E714" s="9"/>
      <c r="F714" s="9"/>
      <c r="G714" s="9"/>
      <c r="H714" s="9"/>
      <c r="I714" s="9"/>
      <c r="J714" s="9"/>
    </row>
    <row r="715" spans="1:10" x14ac:dyDescent="0.2">
      <c r="A715" s="9"/>
      <c r="B715" s="9"/>
      <c r="C715" s="9"/>
      <c r="D715" s="9"/>
      <c r="E715" s="9"/>
      <c r="F715" s="9"/>
      <c r="G715" s="9"/>
      <c r="H715" s="9"/>
      <c r="I715" s="9"/>
      <c r="J715" s="9"/>
    </row>
    <row r="716" spans="1:10" x14ac:dyDescent="0.2">
      <c r="A716" s="9"/>
      <c r="B716" s="9"/>
      <c r="C716" s="9"/>
      <c r="D716" s="9"/>
      <c r="E716" s="9"/>
      <c r="F716" s="9"/>
      <c r="G716" s="9"/>
      <c r="H716" s="9"/>
      <c r="I716" s="9"/>
      <c r="J716" s="9"/>
    </row>
    <row r="717" spans="1:10" x14ac:dyDescent="0.2">
      <c r="A717" s="9"/>
      <c r="B717" s="9"/>
      <c r="C717" s="9"/>
      <c r="D717" s="9"/>
      <c r="E717" s="9"/>
      <c r="F717" s="9"/>
      <c r="G717" s="9"/>
      <c r="H717" s="9"/>
      <c r="I717" s="9"/>
      <c r="J717" s="9"/>
    </row>
    <row r="718" spans="1:10" x14ac:dyDescent="0.2">
      <c r="A718" s="9"/>
      <c r="B718" s="9"/>
      <c r="C718" s="9"/>
      <c r="D718" s="9"/>
      <c r="E718" s="9"/>
      <c r="F718" s="9"/>
      <c r="G718" s="9"/>
      <c r="H718" s="9"/>
      <c r="I718" s="9"/>
      <c r="J718" s="9"/>
    </row>
    <row r="719" spans="1:10" x14ac:dyDescent="0.2">
      <c r="A719" s="9"/>
      <c r="B719" s="9"/>
      <c r="C719" s="9"/>
      <c r="D719" s="9"/>
      <c r="E719" s="9"/>
      <c r="F719" s="9"/>
      <c r="G719" s="9"/>
      <c r="H719" s="9"/>
      <c r="I719" s="9"/>
      <c r="J719" s="9"/>
    </row>
    <row r="720" spans="1:10" x14ac:dyDescent="0.2">
      <c r="A720" s="9"/>
      <c r="B720" s="9"/>
      <c r="C720" s="9"/>
      <c r="D720" s="9"/>
      <c r="E720" s="9"/>
      <c r="F720" s="9"/>
      <c r="G720" s="9"/>
      <c r="H720" s="9"/>
      <c r="I720" s="9"/>
      <c r="J720" s="9"/>
    </row>
    <row r="721" spans="1:10" x14ac:dyDescent="0.2">
      <c r="A721" s="9"/>
      <c r="B721" s="9"/>
      <c r="C721" s="9"/>
      <c r="D721" s="9"/>
      <c r="E721" s="9"/>
      <c r="F721" s="9"/>
      <c r="G721" s="9"/>
      <c r="H721" s="9"/>
      <c r="I721" s="9"/>
      <c r="J721" s="9"/>
    </row>
    <row r="722" spans="1:10" x14ac:dyDescent="0.2">
      <c r="A722" s="9"/>
      <c r="B722" s="9"/>
      <c r="C722" s="9"/>
      <c r="D722" s="9"/>
      <c r="E722" s="9"/>
      <c r="F722" s="9"/>
      <c r="G722" s="9"/>
      <c r="H722" s="9"/>
      <c r="I722" s="9"/>
      <c r="J722" s="9"/>
    </row>
    <row r="723" spans="1:10" x14ac:dyDescent="0.2">
      <c r="A723" s="9"/>
      <c r="B723" s="9"/>
      <c r="C723" s="9"/>
      <c r="D723" s="9"/>
      <c r="E723" s="9"/>
      <c r="F723" s="9"/>
      <c r="G723" s="9"/>
      <c r="H723" s="9"/>
      <c r="I723" s="9"/>
      <c r="J723" s="9"/>
    </row>
    <row r="724" spans="1:10" x14ac:dyDescent="0.2">
      <c r="A724" s="9"/>
      <c r="B724" s="9"/>
      <c r="C724" s="9"/>
      <c r="D724" s="9"/>
      <c r="E724" s="9"/>
      <c r="F724" s="9"/>
      <c r="G724" s="9"/>
      <c r="H724" s="9"/>
      <c r="I724" s="9"/>
      <c r="J724" s="9"/>
    </row>
    <row r="725" spans="1:10" x14ac:dyDescent="0.2">
      <c r="A725" s="9"/>
      <c r="B725" s="9"/>
      <c r="C725" s="9"/>
      <c r="D725" s="9"/>
      <c r="E725" s="9"/>
      <c r="F725" s="9"/>
      <c r="G725" s="9"/>
      <c r="H725" s="9"/>
      <c r="I725" s="9"/>
      <c r="J725" s="9"/>
    </row>
    <row r="726" spans="1:10" x14ac:dyDescent="0.2">
      <c r="A726" s="9"/>
      <c r="B726" s="9"/>
      <c r="C726" s="9"/>
      <c r="D726" s="9"/>
      <c r="E726" s="9"/>
      <c r="F726" s="9"/>
      <c r="G726" s="9"/>
      <c r="H726" s="9"/>
      <c r="I726" s="9"/>
      <c r="J726" s="9"/>
    </row>
    <row r="727" spans="1:10" x14ac:dyDescent="0.2">
      <c r="A727" s="9"/>
      <c r="B727" s="9"/>
      <c r="C727" s="9"/>
      <c r="D727" s="9"/>
      <c r="E727" s="9"/>
      <c r="F727" s="9"/>
      <c r="G727" s="9"/>
      <c r="H727" s="9"/>
      <c r="I727" s="9"/>
      <c r="J727" s="9"/>
    </row>
    <row r="728" spans="1:10" x14ac:dyDescent="0.2">
      <c r="A728" s="9"/>
      <c r="B728" s="9"/>
      <c r="C728" s="9"/>
      <c r="D728" s="9"/>
      <c r="E728" s="9"/>
      <c r="F728" s="9"/>
      <c r="G728" s="9"/>
      <c r="H728" s="9"/>
      <c r="I728" s="9"/>
      <c r="J728" s="9"/>
    </row>
    <row r="729" spans="1:10" x14ac:dyDescent="0.2">
      <c r="A729" s="9"/>
      <c r="B729" s="9"/>
      <c r="C729" s="9"/>
      <c r="D729" s="9"/>
      <c r="E729" s="9"/>
      <c r="F729" s="9"/>
      <c r="G729" s="9"/>
      <c r="H729" s="9"/>
      <c r="I729" s="9"/>
      <c r="J729" s="9"/>
    </row>
    <row r="730" spans="1:10" x14ac:dyDescent="0.2">
      <c r="A730" s="9"/>
      <c r="B730" s="9"/>
      <c r="C730" s="9"/>
      <c r="D730" s="9"/>
      <c r="E730" s="9"/>
      <c r="F730" s="9"/>
      <c r="G730" s="9"/>
      <c r="H730" s="9"/>
      <c r="I730" s="9"/>
      <c r="J730" s="9"/>
    </row>
    <row r="731" spans="1:10" x14ac:dyDescent="0.2">
      <c r="A731" s="9"/>
      <c r="B731" s="9"/>
      <c r="C731" s="9"/>
      <c r="D731" s="9"/>
      <c r="E731" s="9"/>
      <c r="F731" s="9"/>
      <c r="G731" s="9"/>
      <c r="H731" s="9"/>
      <c r="I731" s="9"/>
      <c r="J731" s="9"/>
    </row>
    <row r="732" spans="1:10" x14ac:dyDescent="0.2">
      <c r="A732" s="9"/>
      <c r="B732" s="9"/>
      <c r="C732" s="9"/>
      <c r="D732" s="9"/>
      <c r="E732" s="9"/>
      <c r="F732" s="9"/>
      <c r="G732" s="9"/>
      <c r="H732" s="9"/>
      <c r="I732" s="9"/>
      <c r="J732" s="9"/>
    </row>
    <row r="733" spans="1:10" x14ac:dyDescent="0.2">
      <c r="A733" s="9"/>
      <c r="B733" s="9"/>
      <c r="C733" s="9"/>
      <c r="D733" s="9"/>
      <c r="E733" s="9"/>
      <c r="F733" s="9"/>
      <c r="G733" s="9"/>
      <c r="H733" s="9"/>
      <c r="I733" s="9"/>
      <c r="J733" s="9"/>
    </row>
    <row r="734" spans="1:10" x14ac:dyDescent="0.2">
      <c r="A734" s="9"/>
      <c r="B734" s="9"/>
      <c r="C734" s="9"/>
      <c r="D734" s="9"/>
      <c r="E734" s="9"/>
      <c r="F734" s="9"/>
      <c r="G734" s="9"/>
      <c r="H734" s="9"/>
      <c r="I734" s="9"/>
      <c r="J734" s="9"/>
    </row>
    <row r="735" spans="1:10" x14ac:dyDescent="0.2">
      <c r="A735" s="9"/>
      <c r="B735" s="9"/>
      <c r="C735" s="9"/>
      <c r="D735" s="9"/>
      <c r="E735" s="9"/>
      <c r="F735" s="9"/>
      <c r="G735" s="9"/>
      <c r="H735" s="9"/>
      <c r="I735" s="9"/>
      <c r="J735" s="9"/>
    </row>
    <row r="736" spans="1:10" x14ac:dyDescent="0.2">
      <c r="A736" s="9"/>
      <c r="B736" s="9"/>
      <c r="C736" s="9"/>
      <c r="D736" s="9"/>
      <c r="E736" s="9"/>
      <c r="F736" s="9"/>
      <c r="G736" s="9"/>
      <c r="H736" s="9"/>
      <c r="I736" s="9"/>
      <c r="J736" s="9"/>
    </row>
    <row r="737" spans="1:10" x14ac:dyDescent="0.2">
      <c r="A737" s="9"/>
      <c r="B737" s="9"/>
      <c r="C737" s="9"/>
      <c r="D737" s="9"/>
      <c r="E737" s="9"/>
      <c r="F737" s="9"/>
      <c r="G737" s="9"/>
      <c r="H737" s="9"/>
      <c r="I737" s="9"/>
      <c r="J737" s="9"/>
    </row>
    <row r="738" spans="1:10" x14ac:dyDescent="0.2">
      <c r="A738" s="9"/>
      <c r="B738" s="9"/>
      <c r="C738" s="9"/>
      <c r="D738" s="9"/>
      <c r="E738" s="9"/>
      <c r="F738" s="9"/>
      <c r="G738" s="9"/>
      <c r="H738" s="9"/>
      <c r="I738" s="9"/>
      <c r="J738" s="9"/>
    </row>
    <row r="739" spans="1:10" x14ac:dyDescent="0.2">
      <c r="A739" s="9"/>
      <c r="B739" s="9"/>
      <c r="C739" s="9"/>
      <c r="D739" s="9"/>
      <c r="E739" s="9"/>
      <c r="F739" s="9"/>
      <c r="G739" s="9"/>
      <c r="H739" s="9"/>
      <c r="I739" s="9"/>
      <c r="J739" s="9"/>
    </row>
    <row r="740" spans="1:10" x14ac:dyDescent="0.2">
      <c r="A740" s="9"/>
      <c r="B740" s="9"/>
      <c r="C740" s="9"/>
      <c r="D740" s="9"/>
      <c r="E740" s="9"/>
      <c r="F740" s="9"/>
      <c r="G740" s="9"/>
      <c r="H740" s="9"/>
      <c r="I740" s="9"/>
      <c r="J740" s="9"/>
    </row>
    <row r="741" spans="1:10" x14ac:dyDescent="0.2">
      <c r="A741" s="9"/>
      <c r="B741" s="9"/>
      <c r="C741" s="9"/>
      <c r="D741" s="9"/>
      <c r="E741" s="9"/>
      <c r="F741" s="9"/>
      <c r="G741" s="9"/>
      <c r="H741" s="9"/>
      <c r="I741" s="9"/>
      <c r="J741" s="9"/>
    </row>
    <row r="742" spans="1:10" x14ac:dyDescent="0.2">
      <c r="A742" s="9"/>
      <c r="B742" s="9"/>
      <c r="C742" s="9"/>
      <c r="D742" s="9"/>
      <c r="E742" s="9"/>
      <c r="F742" s="9"/>
      <c r="G742" s="9"/>
      <c r="H742" s="9"/>
      <c r="I742" s="9"/>
      <c r="J742" s="9"/>
    </row>
    <row r="743" spans="1:10" x14ac:dyDescent="0.2">
      <c r="A743" s="9"/>
      <c r="B743" s="9"/>
      <c r="C743" s="9"/>
      <c r="D743" s="9"/>
      <c r="E743" s="9"/>
      <c r="F743" s="9"/>
      <c r="G743" s="9"/>
      <c r="H743" s="9"/>
      <c r="I743" s="9"/>
      <c r="J743" s="9"/>
    </row>
    <row r="744" spans="1:10" x14ac:dyDescent="0.2">
      <c r="A744" s="9"/>
      <c r="B744" s="9"/>
      <c r="C744" s="9"/>
      <c r="D744" s="9"/>
      <c r="E744" s="9"/>
      <c r="F744" s="9"/>
      <c r="G744" s="9"/>
      <c r="H744" s="9"/>
      <c r="I744" s="9"/>
      <c r="J744" s="9"/>
    </row>
    <row r="745" spans="1:10" x14ac:dyDescent="0.2">
      <c r="A745" s="9"/>
      <c r="B745" s="9"/>
      <c r="C745" s="9"/>
      <c r="D745" s="9"/>
      <c r="E745" s="9"/>
      <c r="F745" s="9"/>
      <c r="G745" s="9"/>
      <c r="H745" s="9"/>
      <c r="I745" s="9"/>
      <c r="J745" s="9"/>
    </row>
    <row r="746" spans="1:10" x14ac:dyDescent="0.2">
      <c r="A746" s="9"/>
      <c r="B746" s="9"/>
      <c r="C746" s="9"/>
      <c r="D746" s="9"/>
      <c r="E746" s="9"/>
      <c r="F746" s="9"/>
      <c r="G746" s="9"/>
      <c r="H746" s="9"/>
      <c r="I746" s="9"/>
      <c r="J746" s="9"/>
    </row>
    <row r="747" spans="1:10" x14ac:dyDescent="0.2">
      <c r="A747" s="9"/>
      <c r="B747" s="9"/>
      <c r="C747" s="9"/>
      <c r="D747" s="9"/>
      <c r="E747" s="9"/>
      <c r="F747" s="9"/>
      <c r="G747" s="9"/>
      <c r="H747" s="9"/>
      <c r="I747" s="9"/>
      <c r="J747" s="9"/>
    </row>
    <row r="748" spans="1:10" x14ac:dyDescent="0.2">
      <c r="A748" s="9"/>
      <c r="B748" s="9"/>
      <c r="C748" s="9"/>
      <c r="D748" s="9"/>
      <c r="E748" s="9"/>
      <c r="F748" s="9"/>
      <c r="G748" s="9"/>
      <c r="H748" s="9"/>
      <c r="I748" s="9"/>
      <c r="J748" s="9"/>
    </row>
    <row r="749" spans="1:10" x14ac:dyDescent="0.2">
      <c r="A749" s="9"/>
      <c r="B749" s="9"/>
      <c r="C749" s="9"/>
      <c r="D749" s="9"/>
      <c r="E749" s="9"/>
      <c r="F749" s="9"/>
      <c r="G749" s="9"/>
      <c r="H749" s="9"/>
      <c r="I749" s="9"/>
      <c r="J749" s="9"/>
    </row>
    <row r="750" spans="1:10" x14ac:dyDescent="0.2">
      <c r="A750" s="9"/>
      <c r="B750" s="9"/>
      <c r="C750" s="9"/>
      <c r="D750" s="9"/>
      <c r="E750" s="9"/>
      <c r="F750" s="9"/>
      <c r="G750" s="9"/>
      <c r="H750" s="9"/>
      <c r="I750" s="9"/>
      <c r="J750" s="9"/>
    </row>
    <row r="751" spans="1:10" x14ac:dyDescent="0.2">
      <c r="A751" s="9"/>
      <c r="B751" s="9"/>
      <c r="C751" s="9"/>
      <c r="D751" s="9"/>
      <c r="E751" s="9"/>
      <c r="F751" s="9"/>
      <c r="G751" s="9"/>
      <c r="H751" s="9"/>
      <c r="I751" s="9"/>
      <c r="J751" s="9"/>
    </row>
    <row r="752" spans="1:10" x14ac:dyDescent="0.2">
      <c r="A752" s="9"/>
      <c r="B752" s="9"/>
      <c r="C752" s="9"/>
      <c r="D752" s="9"/>
      <c r="E752" s="9"/>
      <c r="F752" s="9"/>
      <c r="G752" s="9"/>
      <c r="H752" s="9"/>
      <c r="I752" s="9"/>
      <c r="J752" s="9"/>
    </row>
    <row r="753" spans="1:10" x14ac:dyDescent="0.2">
      <c r="A753" s="9"/>
      <c r="B753" s="9"/>
      <c r="C753" s="9"/>
      <c r="D753" s="9"/>
      <c r="E753" s="9"/>
      <c r="F753" s="9"/>
      <c r="G753" s="9"/>
      <c r="H753" s="9"/>
      <c r="I753" s="9"/>
      <c r="J753" s="9"/>
    </row>
    <row r="754" spans="1:10" x14ac:dyDescent="0.2">
      <c r="A754" s="9"/>
      <c r="B754" s="9"/>
      <c r="C754" s="9"/>
      <c r="D754" s="9"/>
      <c r="E754" s="9"/>
      <c r="F754" s="9"/>
      <c r="G754" s="9"/>
      <c r="H754" s="9"/>
      <c r="I754" s="9"/>
      <c r="J754" s="9"/>
    </row>
    <row r="755" spans="1:10" x14ac:dyDescent="0.2">
      <c r="A755" s="9"/>
      <c r="B755" s="9"/>
      <c r="C755" s="9"/>
      <c r="D755" s="9"/>
      <c r="E755" s="9"/>
      <c r="F755" s="9"/>
      <c r="G755" s="9"/>
      <c r="H755" s="9"/>
      <c r="I755" s="9"/>
      <c r="J755" s="9"/>
    </row>
    <row r="756" spans="1:10" x14ac:dyDescent="0.2">
      <c r="A756" s="9"/>
      <c r="B756" s="9"/>
      <c r="C756" s="9"/>
      <c r="D756" s="9"/>
      <c r="E756" s="9"/>
      <c r="F756" s="9"/>
      <c r="G756" s="9"/>
      <c r="H756" s="9"/>
      <c r="I756" s="9"/>
      <c r="J756" s="9"/>
    </row>
    <row r="757" spans="1:10" x14ac:dyDescent="0.2">
      <c r="A757" s="9"/>
      <c r="B757" s="9"/>
      <c r="C757" s="9"/>
      <c r="D757" s="9"/>
      <c r="E757" s="9"/>
      <c r="F757" s="9"/>
      <c r="G757" s="9"/>
      <c r="H757" s="9"/>
      <c r="I757" s="9"/>
      <c r="J757" s="9"/>
    </row>
    <row r="758" spans="1:10" x14ac:dyDescent="0.2">
      <c r="A758" s="9"/>
      <c r="B758" s="9"/>
      <c r="C758" s="9"/>
      <c r="D758" s="9"/>
      <c r="E758" s="9"/>
      <c r="F758" s="9"/>
      <c r="G758" s="9"/>
      <c r="H758" s="9"/>
      <c r="I758" s="9"/>
      <c r="J758" s="9"/>
    </row>
    <row r="759" spans="1:10" x14ac:dyDescent="0.2">
      <c r="A759" s="9"/>
      <c r="B759" s="9"/>
      <c r="C759" s="9"/>
      <c r="D759" s="9"/>
      <c r="E759" s="9"/>
      <c r="F759" s="9"/>
      <c r="G759" s="9"/>
      <c r="H759" s="9"/>
      <c r="I759" s="9"/>
      <c r="J759" s="9"/>
    </row>
    <row r="760" spans="1:10" x14ac:dyDescent="0.2">
      <c r="A760" s="9"/>
      <c r="B760" s="9"/>
      <c r="C760" s="9"/>
      <c r="D760" s="9"/>
      <c r="E760" s="9"/>
      <c r="F760" s="9"/>
      <c r="G760" s="9"/>
      <c r="H760" s="9"/>
      <c r="I760" s="9"/>
      <c r="J760" s="9"/>
    </row>
    <row r="761" spans="1:10" x14ac:dyDescent="0.2">
      <c r="A761" s="9"/>
      <c r="B761" s="9"/>
      <c r="C761" s="9"/>
      <c r="D761" s="9"/>
      <c r="E761" s="9"/>
      <c r="F761" s="9"/>
      <c r="G761" s="9"/>
      <c r="H761" s="9"/>
      <c r="I761" s="9"/>
      <c r="J761" s="9"/>
    </row>
    <row r="762" spans="1:10" x14ac:dyDescent="0.2">
      <c r="A762" s="9"/>
      <c r="B762" s="9"/>
      <c r="C762" s="9"/>
      <c r="D762" s="9"/>
      <c r="E762" s="9"/>
      <c r="F762" s="9"/>
      <c r="G762" s="9"/>
      <c r="H762" s="9"/>
      <c r="I762" s="9"/>
      <c r="J762" s="9"/>
    </row>
    <row r="763" spans="1:10" x14ac:dyDescent="0.2">
      <c r="A763" s="9"/>
      <c r="B763" s="9"/>
      <c r="C763" s="9"/>
      <c r="D763" s="9"/>
      <c r="E763" s="9"/>
      <c r="F763" s="9"/>
      <c r="G763" s="9"/>
      <c r="H763" s="9"/>
      <c r="I763" s="9"/>
      <c r="J763" s="9"/>
    </row>
    <row r="764" spans="1:10" x14ac:dyDescent="0.2">
      <c r="A764" s="9"/>
      <c r="B764" s="9"/>
      <c r="C764" s="9"/>
      <c r="D764" s="9"/>
      <c r="E764" s="9"/>
      <c r="F764" s="9"/>
      <c r="G764" s="9"/>
      <c r="H764" s="9"/>
      <c r="I764" s="9"/>
      <c r="J764" s="9"/>
    </row>
    <row r="765" spans="1:10" x14ac:dyDescent="0.2">
      <c r="A765" s="9"/>
      <c r="B765" s="9"/>
      <c r="C765" s="9"/>
      <c r="D765" s="9"/>
      <c r="E765" s="9"/>
      <c r="F765" s="9"/>
      <c r="G765" s="9"/>
      <c r="H765" s="9"/>
      <c r="I765" s="9"/>
      <c r="J765" s="9"/>
    </row>
    <row r="766" spans="1:10" x14ac:dyDescent="0.2">
      <c r="A766" s="9"/>
      <c r="B766" s="9"/>
      <c r="C766" s="9"/>
      <c r="D766" s="9"/>
      <c r="E766" s="9"/>
      <c r="F766" s="9"/>
      <c r="G766" s="9"/>
      <c r="H766" s="9"/>
      <c r="I766" s="9"/>
      <c r="J766" s="9"/>
    </row>
    <row r="767" spans="1:10" x14ac:dyDescent="0.2">
      <c r="A767" s="9"/>
      <c r="B767" s="9"/>
      <c r="C767" s="9"/>
      <c r="D767" s="9"/>
      <c r="E767" s="9"/>
      <c r="F767" s="9"/>
      <c r="G767" s="9"/>
      <c r="H767" s="9"/>
      <c r="I767" s="9"/>
      <c r="J767" s="9"/>
    </row>
    <row r="768" spans="1:10" x14ac:dyDescent="0.2">
      <c r="A768" s="9"/>
      <c r="B768" s="9"/>
      <c r="C768" s="9"/>
      <c r="D768" s="9"/>
      <c r="E768" s="9"/>
      <c r="F768" s="9"/>
      <c r="G768" s="9"/>
      <c r="H768" s="9"/>
      <c r="I768" s="9"/>
      <c r="J768" s="9"/>
    </row>
    <row r="769" spans="1:10" x14ac:dyDescent="0.2">
      <c r="A769" s="9"/>
      <c r="B769" s="9"/>
      <c r="C769" s="9"/>
      <c r="D769" s="9"/>
      <c r="E769" s="9"/>
      <c r="F769" s="9"/>
      <c r="G769" s="9"/>
      <c r="H769" s="9"/>
      <c r="I769" s="9"/>
      <c r="J769" s="9"/>
    </row>
    <row r="770" spans="1:10" x14ac:dyDescent="0.2">
      <c r="A770" s="9"/>
      <c r="B770" s="9"/>
      <c r="C770" s="9"/>
      <c r="D770" s="9"/>
      <c r="E770" s="9"/>
      <c r="F770" s="9"/>
      <c r="G770" s="9"/>
      <c r="H770" s="9"/>
      <c r="I770" s="9"/>
      <c r="J770" s="9"/>
    </row>
    <row r="771" spans="1:10" x14ac:dyDescent="0.2">
      <c r="A771" s="9"/>
      <c r="B771" s="9"/>
      <c r="C771" s="9"/>
      <c r="D771" s="9"/>
      <c r="E771" s="9"/>
      <c r="F771" s="9"/>
      <c r="G771" s="9"/>
      <c r="H771" s="9"/>
      <c r="I771" s="9"/>
      <c r="J771" s="9"/>
    </row>
    <row r="772" spans="1:10" x14ac:dyDescent="0.2">
      <c r="A772" s="9"/>
      <c r="B772" s="9"/>
      <c r="C772" s="9"/>
      <c r="D772" s="9"/>
      <c r="E772" s="9"/>
      <c r="F772" s="9"/>
      <c r="G772" s="9"/>
      <c r="H772" s="9"/>
      <c r="I772" s="9"/>
      <c r="J772" s="9"/>
    </row>
    <row r="773" spans="1:10" x14ac:dyDescent="0.2">
      <c r="A773" s="9"/>
      <c r="B773" s="9"/>
      <c r="C773" s="9"/>
      <c r="D773" s="9"/>
      <c r="E773" s="9"/>
      <c r="F773" s="9"/>
      <c r="G773" s="9"/>
      <c r="H773" s="9"/>
      <c r="I773" s="9"/>
      <c r="J773" s="9"/>
    </row>
    <row r="774" spans="1:10" x14ac:dyDescent="0.2">
      <c r="A774" s="9"/>
      <c r="B774" s="9"/>
      <c r="C774" s="9"/>
      <c r="D774" s="9"/>
      <c r="E774" s="9"/>
      <c r="F774" s="9"/>
      <c r="G774" s="9"/>
      <c r="H774" s="9"/>
      <c r="I774" s="9"/>
      <c r="J774" s="9"/>
    </row>
    <row r="775" spans="1:10" x14ac:dyDescent="0.2">
      <c r="A775" s="9"/>
      <c r="B775" s="9"/>
      <c r="C775" s="9"/>
      <c r="D775" s="9"/>
      <c r="E775" s="9"/>
      <c r="F775" s="9"/>
      <c r="G775" s="9"/>
      <c r="H775" s="9"/>
      <c r="I775" s="9"/>
      <c r="J775" s="9"/>
    </row>
    <row r="776" spans="1:10" x14ac:dyDescent="0.2">
      <c r="A776" s="9"/>
      <c r="B776" s="9"/>
      <c r="C776" s="9"/>
      <c r="D776" s="9"/>
      <c r="E776" s="9"/>
      <c r="F776" s="9"/>
      <c r="G776" s="9"/>
      <c r="H776" s="9"/>
      <c r="I776" s="9"/>
      <c r="J776" s="9"/>
    </row>
    <row r="777" spans="1:10" x14ac:dyDescent="0.2">
      <c r="A777" s="9"/>
      <c r="B777" s="9"/>
      <c r="C777" s="9"/>
      <c r="D777" s="9"/>
      <c r="E777" s="9"/>
      <c r="F777" s="9"/>
      <c r="G777" s="9"/>
      <c r="H777" s="9"/>
      <c r="I777" s="9"/>
      <c r="J777" s="9"/>
    </row>
    <row r="778" spans="1:10" x14ac:dyDescent="0.2">
      <c r="A778" s="9"/>
      <c r="B778" s="9"/>
      <c r="C778" s="9"/>
      <c r="D778" s="9"/>
      <c r="E778" s="9"/>
      <c r="F778" s="9"/>
      <c r="G778" s="9"/>
      <c r="H778" s="9"/>
      <c r="I778" s="9"/>
      <c r="J778" s="9"/>
    </row>
    <row r="779" spans="1:10" x14ac:dyDescent="0.2">
      <c r="A779" s="9"/>
      <c r="B779" s="9"/>
      <c r="C779" s="9"/>
      <c r="D779" s="9"/>
      <c r="E779" s="9"/>
      <c r="F779" s="9"/>
      <c r="G779" s="9"/>
      <c r="H779" s="9"/>
      <c r="I779" s="9"/>
      <c r="J779" s="9"/>
    </row>
    <row r="780" spans="1:10" x14ac:dyDescent="0.2">
      <c r="A780" s="9"/>
      <c r="B780" s="9"/>
      <c r="C780" s="9"/>
      <c r="D780" s="9"/>
      <c r="E780" s="9"/>
      <c r="F780" s="9"/>
      <c r="G780" s="9"/>
      <c r="H780" s="9"/>
      <c r="I780" s="9"/>
      <c r="J780" s="9"/>
    </row>
    <row r="781" spans="1:10" x14ac:dyDescent="0.2">
      <c r="A781" s="9"/>
      <c r="B781" s="9"/>
      <c r="C781" s="9"/>
      <c r="D781" s="9"/>
      <c r="E781" s="9"/>
      <c r="F781" s="9"/>
      <c r="G781" s="9"/>
      <c r="H781" s="9"/>
      <c r="I781" s="9"/>
      <c r="J781" s="9"/>
    </row>
    <row r="782" spans="1:10" x14ac:dyDescent="0.2">
      <c r="A782" s="9"/>
      <c r="B782" s="9"/>
      <c r="C782" s="9"/>
      <c r="D782" s="9"/>
      <c r="E782" s="9"/>
      <c r="F782" s="9"/>
      <c r="G782" s="9"/>
      <c r="H782" s="9"/>
      <c r="I782" s="9"/>
      <c r="J782" s="9"/>
    </row>
    <row r="783" spans="1:10" x14ac:dyDescent="0.2">
      <c r="A783" s="9"/>
      <c r="B783" s="9"/>
      <c r="C783" s="9"/>
      <c r="D783" s="9"/>
      <c r="E783" s="9"/>
      <c r="F783" s="9"/>
      <c r="G783" s="9"/>
      <c r="H783" s="9"/>
      <c r="I783" s="9"/>
      <c r="J783" s="9"/>
    </row>
    <row r="784" spans="1:10" x14ac:dyDescent="0.2">
      <c r="A784" s="9"/>
      <c r="B784" s="9"/>
      <c r="C784" s="9"/>
      <c r="D784" s="9"/>
      <c r="E784" s="9"/>
      <c r="F784" s="9"/>
      <c r="G784" s="9"/>
      <c r="H784" s="9"/>
      <c r="I784" s="9"/>
      <c r="J784" s="9"/>
    </row>
    <row r="785" spans="1:10" x14ac:dyDescent="0.2">
      <c r="A785" s="9"/>
      <c r="B785" s="9"/>
      <c r="C785" s="9"/>
      <c r="D785" s="9"/>
      <c r="E785" s="9"/>
      <c r="F785" s="9"/>
      <c r="G785" s="9"/>
      <c r="H785" s="9"/>
      <c r="I785" s="9"/>
      <c r="J785" s="9"/>
    </row>
    <row r="786" spans="1:10" x14ac:dyDescent="0.2">
      <c r="A786" s="9"/>
      <c r="B786" s="9"/>
      <c r="C786" s="9"/>
      <c r="D786" s="9"/>
      <c r="E786" s="9"/>
      <c r="F786" s="9"/>
      <c r="G786" s="9"/>
      <c r="H786" s="9"/>
      <c r="I786" s="9"/>
      <c r="J786" s="9"/>
    </row>
    <row r="787" spans="1:10" x14ac:dyDescent="0.2">
      <c r="A787" s="9"/>
      <c r="B787" s="9"/>
      <c r="C787" s="9"/>
      <c r="D787" s="9"/>
      <c r="E787" s="9"/>
      <c r="F787" s="9"/>
      <c r="G787" s="9"/>
      <c r="H787" s="9"/>
      <c r="I787" s="9"/>
      <c r="J787" s="9"/>
    </row>
    <row r="788" spans="1:10" x14ac:dyDescent="0.2">
      <c r="A788" s="9"/>
      <c r="B788" s="9"/>
      <c r="C788" s="9"/>
      <c r="D788" s="9"/>
      <c r="E788" s="9"/>
      <c r="F788" s="9"/>
      <c r="G788" s="9"/>
      <c r="H788" s="9"/>
      <c r="I788" s="9"/>
      <c r="J788" s="9"/>
    </row>
    <row r="789" spans="1:10" x14ac:dyDescent="0.2">
      <c r="A789" s="9"/>
      <c r="B789" s="9"/>
      <c r="C789" s="9"/>
      <c r="D789" s="9"/>
      <c r="E789" s="9"/>
      <c r="F789" s="9"/>
      <c r="G789" s="9"/>
      <c r="H789" s="9"/>
      <c r="I789" s="9"/>
      <c r="J789" s="9"/>
    </row>
    <row r="790" spans="1:10" x14ac:dyDescent="0.2">
      <c r="A790" s="9"/>
      <c r="B790" s="9"/>
      <c r="C790" s="9"/>
      <c r="D790" s="9"/>
      <c r="E790" s="9"/>
      <c r="F790" s="9"/>
      <c r="G790" s="9"/>
      <c r="H790" s="9"/>
      <c r="I790" s="9"/>
      <c r="J790" s="9"/>
    </row>
    <row r="791" spans="1:10" x14ac:dyDescent="0.2">
      <c r="A791" s="9"/>
      <c r="B791" s="9"/>
      <c r="C791" s="9"/>
      <c r="D791" s="9"/>
      <c r="E791" s="9"/>
      <c r="F791" s="9"/>
      <c r="G791" s="9"/>
      <c r="H791" s="9"/>
      <c r="I791" s="9"/>
      <c r="J791" s="9"/>
    </row>
    <row r="792" spans="1:10" x14ac:dyDescent="0.2">
      <c r="A792" s="9"/>
      <c r="B792" s="9"/>
      <c r="C792" s="9"/>
      <c r="D792" s="9"/>
      <c r="E792" s="9"/>
      <c r="F792" s="9"/>
      <c r="G792" s="9"/>
      <c r="H792" s="9"/>
      <c r="I792" s="9"/>
      <c r="J792" s="9"/>
    </row>
    <row r="793" spans="1:10" x14ac:dyDescent="0.2">
      <c r="A793" s="9"/>
      <c r="B793" s="9"/>
      <c r="C793" s="9"/>
      <c r="D793" s="9"/>
      <c r="E793" s="9"/>
      <c r="F793" s="9"/>
      <c r="G793" s="9"/>
      <c r="H793" s="9"/>
      <c r="I793" s="9"/>
      <c r="J793" s="9"/>
    </row>
    <row r="794" spans="1:10" x14ac:dyDescent="0.2">
      <c r="A794" s="9"/>
      <c r="B794" s="9"/>
      <c r="C794" s="9"/>
      <c r="D794" s="9"/>
      <c r="E794" s="9"/>
      <c r="F794" s="9"/>
      <c r="G794" s="9"/>
      <c r="H794" s="9"/>
      <c r="I794" s="9"/>
      <c r="J794" s="9"/>
    </row>
    <row r="795" spans="1:10" x14ac:dyDescent="0.2">
      <c r="A795" s="9"/>
      <c r="B795" s="9"/>
      <c r="C795" s="9"/>
      <c r="D795" s="9"/>
      <c r="E795" s="9"/>
      <c r="F795" s="9"/>
      <c r="G795" s="9"/>
      <c r="H795" s="9"/>
      <c r="I795" s="9"/>
      <c r="J795" s="9"/>
    </row>
    <row r="796" spans="1:10" x14ac:dyDescent="0.2">
      <c r="A796" s="9"/>
      <c r="B796" s="9"/>
      <c r="C796" s="9"/>
      <c r="D796" s="9"/>
      <c r="E796" s="9"/>
      <c r="F796" s="9"/>
      <c r="G796" s="9"/>
      <c r="H796" s="9"/>
      <c r="I796" s="9"/>
      <c r="J796" s="9"/>
    </row>
    <row r="797" spans="1:10" x14ac:dyDescent="0.2">
      <c r="A797" s="9"/>
      <c r="B797" s="9"/>
      <c r="C797" s="9"/>
      <c r="D797" s="9"/>
      <c r="E797" s="9"/>
      <c r="F797" s="9"/>
      <c r="G797" s="9"/>
      <c r="H797" s="9"/>
      <c r="I797" s="9"/>
      <c r="J797" s="9"/>
    </row>
    <row r="798" spans="1:10" x14ac:dyDescent="0.2">
      <c r="A798" s="9"/>
      <c r="B798" s="9"/>
      <c r="C798" s="9"/>
      <c r="D798" s="9"/>
      <c r="E798" s="9"/>
      <c r="F798" s="9"/>
      <c r="G798" s="9"/>
      <c r="H798" s="9"/>
      <c r="I798" s="9"/>
      <c r="J798" s="9"/>
    </row>
    <row r="799" spans="1:10" x14ac:dyDescent="0.2">
      <c r="A799" s="9"/>
      <c r="B799" s="9"/>
      <c r="C799" s="9"/>
      <c r="D799" s="9"/>
      <c r="E799" s="9"/>
      <c r="F799" s="9"/>
      <c r="G799" s="9"/>
      <c r="H799" s="9"/>
      <c r="I799" s="9"/>
      <c r="J799" s="9"/>
    </row>
    <row r="800" spans="1:10" x14ac:dyDescent="0.2">
      <c r="A800" s="9"/>
      <c r="B800" s="9"/>
      <c r="C800" s="9"/>
      <c r="D800" s="9"/>
      <c r="E800" s="9"/>
      <c r="F800" s="9"/>
      <c r="G800" s="9"/>
      <c r="H800" s="9"/>
      <c r="I800" s="9"/>
      <c r="J800" s="9"/>
    </row>
    <row r="801" spans="1:10" x14ac:dyDescent="0.2">
      <c r="A801" s="9"/>
      <c r="B801" s="9"/>
      <c r="C801" s="9"/>
      <c r="D801" s="9"/>
      <c r="E801" s="9"/>
      <c r="F801" s="9"/>
      <c r="G801" s="9"/>
      <c r="H801" s="9"/>
      <c r="I801" s="9"/>
      <c r="J801" s="9"/>
    </row>
    <row r="802" spans="1:10" x14ac:dyDescent="0.2">
      <c r="A802" s="9"/>
      <c r="B802" s="9"/>
      <c r="C802" s="9"/>
      <c r="D802" s="9"/>
      <c r="E802" s="9"/>
      <c r="F802" s="9"/>
      <c r="G802" s="9"/>
      <c r="H802" s="9"/>
      <c r="I802" s="9"/>
      <c r="J802" s="9"/>
    </row>
    <row r="803" spans="1:10" x14ac:dyDescent="0.2">
      <c r="A803" s="9"/>
      <c r="B803" s="9"/>
      <c r="C803" s="9"/>
      <c r="D803" s="9"/>
      <c r="E803" s="9"/>
      <c r="F803" s="9"/>
      <c r="G803" s="9"/>
      <c r="H803" s="9"/>
      <c r="I803" s="9"/>
      <c r="J803" s="9"/>
    </row>
    <row r="804" spans="1:10" x14ac:dyDescent="0.2">
      <c r="A804" s="9"/>
      <c r="B804" s="9"/>
      <c r="C804" s="9"/>
      <c r="D804" s="9"/>
      <c r="E804" s="9"/>
      <c r="F804" s="9"/>
      <c r="G804" s="9"/>
      <c r="H804" s="9"/>
      <c r="I804" s="9"/>
      <c r="J804" s="9"/>
    </row>
    <row r="805" spans="1:10" x14ac:dyDescent="0.2">
      <c r="A805" s="9"/>
      <c r="B805" s="9"/>
      <c r="C805" s="9"/>
      <c r="D805" s="9"/>
      <c r="E805" s="9"/>
      <c r="F805" s="9"/>
      <c r="G805" s="9"/>
      <c r="H805" s="9"/>
      <c r="I805" s="9"/>
      <c r="J805" s="9"/>
    </row>
    <row r="806" spans="1:10" x14ac:dyDescent="0.2">
      <c r="A806" s="9"/>
      <c r="B806" s="9"/>
      <c r="C806" s="9"/>
      <c r="D806" s="9"/>
      <c r="E806" s="9"/>
      <c r="F806" s="9"/>
      <c r="G806" s="9"/>
      <c r="H806" s="9"/>
      <c r="I806" s="9"/>
      <c r="J806" s="9"/>
    </row>
    <row r="807" spans="1:10" x14ac:dyDescent="0.2">
      <c r="A807" s="9"/>
      <c r="B807" s="9"/>
      <c r="C807" s="9"/>
      <c r="D807" s="9"/>
      <c r="E807" s="9"/>
      <c r="F807" s="9"/>
      <c r="G807" s="9"/>
      <c r="H807" s="9"/>
      <c r="I807" s="9"/>
      <c r="J807" s="9"/>
    </row>
    <row r="808" spans="1:10" x14ac:dyDescent="0.2">
      <c r="A808" s="9"/>
      <c r="B808" s="9"/>
      <c r="C808" s="9"/>
      <c r="D808" s="9"/>
      <c r="E808" s="9"/>
      <c r="F808" s="9"/>
      <c r="G808" s="9"/>
      <c r="H808" s="9"/>
      <c r="I808" s="9"/>
      <c r="J808" s="9"/>
    </row>
    <row r="809" spans="1:10" x14ac:dyDescent="0.2">
      <c r="A809" s="9"/>
      <c r="B809" s="9"/>
      <c r="C809" s="9"/>
      <c r="D809" s="9"/>
      <c r="E809" s="9"/>
      <c r="F809" s="9"/>
      <c r="G809" s="9"/>
      <c r="H809" s="9"/>
      <c r="I809" s="9"/>
      <c r="J809" s="9"/>
    </row>
    <row r="810" spans="1:10" x14ac:dyDescent="0.2">
      <c r="A810" s="9"/>
      <c r="B810" s="9"/>
      <c r="C810" s="9"/>
      <c r="D810" s="9"/>
      <c r="E810" s="9"/>
      <c r="F810" s="9"/>
      <c r="G810" s="9"/>
      <c r="H810" s="9"/>
      <c r="I810" s="9"/>
      <c r="J810" s="9"/>
    </row>
    <row r="811" spans="1:10" x14ac:dyDescent="0.2">
      <c r="A811" s="9"/>
      <c r="B811" s="9"/>
      <c r="C811" s="9"/>
      <c r="D811" s="9"/>
      <c r="E811" s="9"/>
      <c r="F811" s="9"/>
      <c r="G811" s="9"/>
      <c r="H811" s="9"/>
      <c r="I811" s="9"/>
      <c r="J811" s="9"/>
    </row>
    <row r="812" spans="1:10" x14ac:dyDescent="0.2">
      <c r="A812" s="9"/>
      <c r="B812" s="9"/>
      <c r="C812" s="9"/>
      <c r="D812" s="9"/>
      <c r="E812" s="9"/>
      <c r="F812" s="9"/>
      <c r="G812" s="9"/>
      <c r="H812" s="9"/>
      <c r="I812" s="9"/>
      <c r="J812" s="9"/>
    </row>
    <row r="813" spans="1:10" x14ac:dyDescent="0.2">
      <c r="A813" s="9"/>
      <c r="B813" s="9"/>
      <c r="C813" s="9"/>
      <c r="D813" s="9"/>
      <c r="E813" s="9"/>
      <c r="F813" s="9"/>
      <c r="G813" s="9"/>
      <c r="H813" s="9"/>
      <c r="I813" s="9"/>
      <c r="J813" s="9"/>
    </row>
    <row r="814" spans="1:10" x14ac:dyDescent="0.2">
      <c r="A814" s="9"/>
      <c r="B814" s="9"/>
      <c r="C814" s="9"/>
      <c r="D814" s="9"/>
      <c r="E814" s="9"/>
      <c r="F814" s="9"/>
      <c r="G814" s="9"/>
      <c r="H814" s="9"/>
      <c r="I814" s="9"/>
      <c r="J814" s="9"/>
    </row>
    <row r="815" spans="1:10" x14ac:dyDescent="0.2">
      <c r="A815" s="9"/>
      <c r="B815" s="9"/>
      <c r="C815" s="9"/>
      <c r="D815" s="9"/>
      <c r="E815" s="9"/>
      <c r="F815" s="9"/>
      <c r="G815" s="9"/>
      <c r="H815" s="9"/>
      <c r="I815" s="9"/>
      <c r="J815" s="9"/>
    </row>
    <row r="816" spans="1:10" x14ac:dyDescent="0.2">
      <c r="A816" s="9"/>
      <c r="B816" s="9"/>
      <c r="C816" s="9"/>
      <c r="D816" s="9"/>
      <c r="E816" s="9"/>
      <c r="F816" s="9"/>
      <c r="G816" s="9"/>
      <c r="H816" s="9"/>
      <c r="I816" s="9"/>
      <c r="J816" s="9"/>
    </row>
    <row r="817" spans="1:10" x14ac:dyDescent="0.2">
      <c r="A817" s="9"/>
      <c r="B817" s="9"/>
      <c r="C817" s="9"/>
      <c r="D817" s="9"/>
      <c r="E817" s="9"/>
      <c r="F817" s="9"/>
      <c r="G817" s="9"/>
      <c r="H817" s="9"/>
      <c r="I817" s="9"/>
      <c r="J817" s="9"/>
    </row>
    <row r="818" spans="1:10" x14ac:dyDescent="0.2">
      <c r="A818" s="9"/>
      <c r="B818" s="9"/>
      <c r="C818" s="9"/>
      <c r="D818" s="9"/>
      <c r="E818" s="9"/>
      <c r="F818" s="9"/>
      <c r="G818" s="9"/>
      <c r="H818" s="9"/>
      <c r="I818" s="9"/>
      <c r="J818" s="9"/>
    </row>
    <row r="819" spans="1:10" x14ac:dyDescent="0.2">
      <c r="A819" s="9"/>
      <c r="B819" s="9"/>
      <c r="C819" s="9"/>
      <c r="D819" s="9"/>
      <c r="E819" s="9"/>
      <c r="F819" s="9"/>
      <c r="G819" s="9"/>
      <c r="H819" s="9"/>
      <c r="I819" s="9"/>
      <c r="J819" s="9"/>
    </row>
    <row r="820" spans="1:10" x14ac:dyDescent="0.2">
      <c r="A820" s="9"/>
      <c r="B820" s="9"/>
      <c r="C820" s="9"/>
      <c r="D820" s="9"/>
      <c r="E820" s="9"/>
      <c r="F820" s="9"/>
      <c r="G820" s="9"/>
      <c r="H820" s="9"/>
      <c r="I820" s="9"/>
      <c r="J820" s="9"/>
    </row>
    <row r="821" spans="1:10" x14ac:dyDescent="0.2">
      <c r="A821" s="9"/>
      <c r="B821" s="9"/>
      <c r="C821" s="9"/>
      <c r="D821" s="9"/>
      <c r="E821" s="9"/>
      <c r="F821" s="9"/>
      <c r="G821" s="9"/>
      <c r="H821" s="9"/>
      <c r="I821" s="9"/>
      <c r="J821" s="9"/>
    </row>
    <row r="822" spans="1:10" x14ac:dyDescent="0.2">
      <c r="A822" s="9"/>
      <c r="B822" s="9"/>
      <c r="C822" s="9"/>
      <c r="D822" s="9"/>
      <c r="E822" s="9"/>
      <c r="F822" s="9"/>
      <c r="G822" s="9"/>
      <c r="H822" s="9"/>
      <c r="I822" s="9"/>
      <c r="J822" s="9"/>
    </row>
    <row r="823" spans="1:10" x14ac:dyDescent="0.2">
      <c r="A823" s="9"/>
      <c r="B823" s="9"/>
      <c r="C823" s="9"/>
      <c r="D823" s="9"/>
      <c r="E823" s="9"/>
      <c r="F823" s="9"/>
      <c r="G823" s="9"/>
      <c r="H823" s="9"/>
      <c r="I823" s="9"/>
      <c r="J823" s="9"/>
    </row>
    <row r="824" spans="1:10" x14ac:dyDescent="0.2">
      <c r="A824" s="9"/>
      <c r="B824" s="9"/>
      <c r="C824" s="9"/>
      <c r="D824" s="9"/>
      <c r="E824" s="9"/>
      <c r="F824" s="9"/>
      <c r="G824" s="9"/>
      <c r="H824" s="9"/>
      <c r="I824" s="9"/>
      <c r="J824" s="9"/>
    </row>
    <row r="825" spans="1:10" x14ac:dyDescent="0.2">
      <c r="A825" s="9"/>
      <c r="B825" s="9"/>
      <c r="C825" s="9"/>
      <c r="D825" s="9"/>
      <c r="E825" s="9"/>
      <c r="F825" s="9"/>
      <c r="G825" s="9"/>
      <c r="H825" s="9"/>
      <c r="I825" s="9"/>
      <c r="J825" s="9"/>
    </row>
    <row r="826" spans="1:10" x14ac:dyDescent="0.2">
      <c r="A826" s="9"/>
      <c r="B826" s="9"/>
      <c r="C826" s="9"/>
      <c r="D826" s="9"/>
      <c r="E826" s="9"/>
      <c r="F826" s="9"/>
      <c r="G826" s="9"/>
      <c r="H826" s="9"/>
      <c r="I826" s="9"/>
      <c r="J826" s="9"/>
    </row>
    <row r="827" spans="1:10" x14ac:dyDescent="0.2">
      <c r="A827" s="9"/>
      <c r="B827" s="9"/>
      <c r="C827" s="9"/>
      <c r="D827" s="9"/>
      <c r="E827" s="9"/>
      <c r="F827" s="9"/>
      <c r="G827" s="9"/>
      <c r="H827" s="9"/>
      <c r="I827" s="9"/>
      <c r="J827" s="9"/>
    </row>
    <row r="828" spans="1:10" x14ac:dyDescent="0.2">
      <c r="A828" s="9"/>
      <c r="B828" s="9"/>
      <c r="C828" s="9"/>
      <c r="D828" s="9"/>
      <c r="E828" s="9"/>
      <c r="F828" s="9"/>
      <c r="G828" s="9"/>
      <c r="H828" s="9"/>
      <c r="I828" s="9"/>
      <c r="J828" s="9"/>
    </row>
    <row r="829" spans="1:10" x14ac:dyDescent="0.2">
      <c r="A829" s="9"/>
      <c r="B829" s="9"/>
      <c r="C829" s="9"/>
      <c r="D829" s="9"/>
      <c r="E829" s="9"/>
      <c r="F829" s="9"/>
      <c r="G829" s="9"/>
      <c r="H829" s="9"/>
      <c r="I829" s="9"/>
      <c r="J829" s="9"/>
    </row>
    <row r="830" spans="1:10" x14ac:dyDescent="0.2">
      <c r="A830" s="9"/>
      <c r="B830" s="9"/>
      <c r="C830" s="9"/>
      <c r="D830" s="9"/>
      <c r="E830" s="9"/>
      <c r="F830" s="9"/>
      <c r="G830" s="9"/>
      <c r="H830" s="9"/>
      <c r="I830" s="9"/>
      <c r="J830" s="9"/>
    </row>
    <row r="831" spans="1:10" x14ac:dyDescent="0.2">
      <c r="A831" s="9"/>
      <c r="B831" s="9"/>
      <c r="C831" s="9"/>
      <c r="D831" s="9"/>
      <c r="E831" s="9"/>
      <c r="F831" s="9"/>
      <c r="G831" s="9"/>
      <c r="H831" s="9"/>
      <c r="I831" s="9"/>
      <c r="J831" s="9"/>
    </row>
    <row r="832" spans="1:10" x14ac:dyDescent="0.2">
      <c r="A832" s="9"/>
      <c r="B832" s="9"/>
      <c r="C832" s="9"/>
      <c r="D832" s="9"/>
      <c r="E832" s="9"/>
      <c r="F832" s="9"/>
      <c r="G832" s="9"/>
      <c r="H832" s="9"/>
      <c r="I832" s="9"/>
      <c r="J832" s="9"/>
    </row>
    <row r="833" spans="1:10" x14ac:dyDescent="0.2">
      <c r="A833" s="9"/>
      <c r="B833" s="9"/>
      <c r="C833" s="9"/>
      <c r="D833" s="9"/>
      <c r="E833" s="9"/>
      <c r="F833" s="9"/>
      <c r="G833" s="9"/>
      <c r="H833" s="9"/>
      <c r="I833" s="9"/>
      <c r="J833" s="9"/>
    </row>
    <row r="834" spans="1:10" x14ac:dyDescent="0.2">
      <c r="A834" s="9"/>
      <c r="B834" s="9"/>
      <c r="C834" s="9"/>
      <c r="D834" s="9"/>
      <c r="E834" s="9"/>
      <c r="F834" s="9"/>
      <c r="G834" s="9"/>
      <c r="H834" s="9"/>
      <c r="I834" s="9"/>
      <c r="J834" s="9"/>
    </row>
    <row r="835" spans="1:10" x14ac:dyDescent="0.2">
      <c r="A835" s="9"/>
      <c r="B835" s="9"/>
      <c r="C835" s="9"/>
      <c r="D835" s="9"/>
      <c r="E835" s="9"/>
      <c r="F835" s="9"/>
      <c r="G835" s="9"/>
      <c r="H835" s="9"/>
      <c r="I835" s="9"/>
      <c r="J835" s="9"/>
    </row>
    <row r="836" spans="1:10" x14ac:dyDescent="0.2">
      <c r="A836" s="9"/>
      <c r="B836" s="9"/>
      <c r="C836" s="9"/>
      <c r="D836" s="9"/>
      <c r="E836" s="9"/>
      <c r="F836" s="9"/>
      <c r="G836" s="9"/>
      <c r="H836" s="9"/>
      <c r="I836" s="9"/>
      <c r="J836" s="9"/>
    </row>
    <row r="837" spans="1:10" x14ac:dyDescent="0.2">
      <c r="A837" s="9"/>
      <c r="B837" s="9"/>
      <c r="C837" s="9"/>
      <c r="D837" s="9"/>
      <c r="E837" s="9"/>
      <c r="F837" s="9"/>
      <c r="G837" s="9"/>
      <c r="H837" s="9"/>
      <c r="I837" s="9"/>
      <c r="J837" s="9"/>
    </row>
    <row r="838" spans="1:10" x14ac:dyDescent="0.2">
      <c r="A838" s="9"/>
      <c r="B838" s="9"/>
      <c r="C838" s="9"/>
      <c r="D838" s="9"/>
      <c r="E838" s="9"/>
      <c r="F838" s="9"/>
      <c r="G838" s="9"/>
      <c r="H838" s="9"/>
      <c r="I838" s="9"/>
      <c r="J838" s="9"/>
    </row>
    <row r="839" spans="1:10" x14ac:dyDescent="0.2">
      <c r="A839" s="9"/>
      <c r="B839" s="9"/>
      <c r="C839" s="9"/>
      <c r="D839" s="9"/>
      <c r="E839" s="9"/>
      <c r="F839" s="9"/>
      <c r="G839" s="9"/>
      <c r="H839" s="9"/>
      <c r="I839" s="9"/>
      <c r="J839" s="9"/>
    </row>
    <row r="840" spans="1:10" x14ac:dyDescent="0.2">
      <c r="A840" s="9"/>
      <c r="B840" s="9"/>
      <c r="C840" s="9"/>
      <c r="D840" s="9"/>
      <c r="E840" s="9"/>
      <c r="F840" s="9"/>
      <c r="G840" s="9"/>
      <c r="H840" s="9"/>
      <c r="I840" s="9"/>
      <c r="J840" s="9"/>
    </row>
    <row r="841" spans="1:10" x14ac:dyDescent="0.2">
      <c r="A841" s="9"/>
      <c r="B841" s="9"/>
      <c r="C841" s="9"/>
      <c r="D841" s="9"/>
      <c r="E841" s="9"/>
      <c r="F841" s="9"/>
      <c r="G841" s="9"/>
      <c r="H841" s="9"/>
      <c r="I841" s="9"/>
      <c r="J841" s="9"/>
    </row>
    <row r="842" spans="1:10" x14ac:dyDescent="0.2">
      <c r="A842" s="9"/>
      <c r="B842" s="9"/>
      <c r="C842" s="9"/>
      <c r="D842" s="9"/>
      <c r="E842" s="9"/>
      <c r="F842" s="9"/>
      <c r="G842" s="9"/>
      <c r="H842" s="9"/>
      <c r="I842" s="9"/>
      <c r="J842" s="9"/>
    </row>
    <row r="843" spans="1:10" x14ac:dyDescent="0.2">
      <c r="A843" s="9"/>
      <c r="B843" s="9"/>
      <c r="C843" s="9"/>
      <c r="D843" s="9"/>
      <c r="E843" s="9"/>
      <c r="F843" s="9"/>
      <c r="G843" s="9"/>
      <c r="H843" s="9"/>
      <c r="I843" s="9"/>
      <c r="J843" s="9"/>
    </row>
    <row r="844" spans="1:10" x14ac:dyDescent="0.2">
      <c r="A844" s="9"/>
      <c r="B844" s="9"/>
      <c r="C844" s="9"/>
      <c r="D844" s="9"/>
      <c r="E844" s="9"/>
      <c r="F844" s="9"/>
      <c r="G844" s="9"/>
      <c r="H844" s="9"/>
      <c r="I844" s="9"/>
      <c r="J844" s="9"/>
    </row>
    <row r="845" spans="1:10" x14ac:dyDescent="0.2">
      <c r="A845" s="9"/>
      <c r="B845" s="9"/>
      <c r="C845" s="9"/>
      <c r="D845" s="9"/>
      <c r="E845" s="9"/>
      <c r="F845" s="9"/>
      <c r="G845" s="9"/>
      <c r="H845" s="9"/>
      <c r="I845" s="9"/>
      <c r="J845" s="9"/>
    </row>
    <row r="846" spans="1:10" x14ac:dyDescent="0.2">
      <c r="A846" s="9"/>
      <c r="B846" s="9"/>
      <c r="C846" s="9"/>
      <c r="D846" s="9"/>
      <c r="E846" s="9"/>
      <c r="F846" s="9"/>
      <c r="G846" s="9"/>
      <c r="H846" s="9"/>
      <c r="I846" s="9"/>
      <c r="J846" s="9"/>
    </row>
    <row r="847" spans="1:10" x14ac:dyDescent="0.2">
      <c r="A847" s="9"/>
      <c r="B847" s="9"/>
      <c r="C847" s="9"/>
      <c r="D847" s="9"/>
      <c r="E847" s="9"/>
      <c r="F847" s="9"/>
      <c r="G847" s="9"/>
      <c r="H847" s="9"/>
      <c r="I847" s="9"/>
      <c r="J847" s="9"/>
    </row>
    <row r="848" spans="1:10" x14ac:dyDescent="0.2">
      <c r="A848" s="9"/>
      <c r="B848" s="9"/>
      <c r="C848" s="9"/>
      <c r="D848" s="9"/>
      <c r="E848" s="9"/>
      <c r="F848" s="9"/>
      <c r="G848" s="9"/>
      <c r="H848" s="9"/>
      <c r="I848" s="9"/>
      <c r="J848" s="9"/>
    </row>
    <row r="849" spans="1:10" x14ac:dyDescent="0.2">
      <c r="A849" s="9"/>
      <c r="B849" s="9"/>
      <c r="C849" s="9"/>
      <c r="D849" s="9"/>
      <c r="E849" s="9"/>
      <c r="F849" s="9"/>
      <c r="G849" s="9"/>
      <c r="H849" s="9"/>
      <c r="I849" s="9"/>
      <c r="J849" s="9"/>
    </row>
    <row r="850" spans="1:10" x14ac:dyDescent="0.2">
      <c r="A850" s="9"/>
      <c r="B850" s="9"/>
      <c r="C850" s="9"/>
      <c r="D850" s="9"/>
      <c r="E850" s="9"/>
      <c r="F850" s="9"/>
      <c r="G850" s="9"/>
      <c r="H850" s="9"/>
      <c r="I850" s="9"/>
      <c r="J850" s="9"/>
    </row>
    <row r="851" spans="1:10" x14ac:dyDescent="0.2">
      <c r="A851" s="9"/>
      <c r="B851" s="9"/>
      <c r="C851" s="9"/>
      <c r="D851" s="9"/>
      <c r="E851" s="9"/>
      <c r="F851" s="9"/>
      <c r="G851" s="9"/>
      <c r="H851" s="9"/>
      <c r="I851" s="9"/>
      <c r="J851" s="9"/>
    </row>
    <row r="852" spans="1:10" x14ac:dyDescent="0.2">
      <c r="A852" s="9"/>
      <c r="B852" s="9"/>
      <c r="C852" s="9"/>
      <c r="D852" s="9"/>
      <c r="E852" s="9"/>
      <c r="F852" s="9"/>
      <c r="G852" s="9"/>
      <c r="H852" s="9"/>
      <c r="I852" s="9"/>
      <c r="J852" s="9"/>
    </row>
    <row r="853" spans="1:10" x14ac:dyDescent="0.2">
      <c r="A853" s="9"/>
      <c r="B853" s="9"/>
      <c r="C853" s="9"/>
      <c r="D853" s="9"/>
      <c r="E853" s="9"/>
      <c r="F853" s="9"/>
      <c r="G853" s="9"/>
      <c r="H853" s="9"/>
      <c r="I853" s="9"/>
      <c r="J853" s="9"/>
    </row>
    <row r="854" spans="1:10" x14ac:dyDescent="0.2">
      <c r="A854" s="9"/>
      <c r="B854" s="9"/>
      <c r="C854" s="9"/>
      <c r="D854" s="9"/>
      <c r="E854" s="9"/>
      <c r="F854" s="9"/>
      <c r="G854" s="9"/>
      <c r="H854" s="9"/>
      <c r="I854" s="9"/>
      <c r="J854" s="9"/>
    </row>
    <row r="855" spans="1:10" x14ac:dyDescent="0.2">
      <c r="A855" s="9"/>
      <c r="B855" s="9"/>
      <c r="C855" s="9"/>
      <c r="D855" s="9"/>
      <c r="E855" s="9"/>
      <c r="F855" s="9"/>
      <c r="G855" s="9"/>
      <c r="H855" s="9"/>
      <c r="I855" s="9"/>
      <c r="J855" s="9"/>
    </row>
    <row r="856" spans="1:10" x14ac:dyDescent="0.2">
      <c r="A856" s="9"/>
      <c r="B856" s="9"/>
      <c r="C856" s="9"/>
      <c r="D856" s="9"/>
      <c r="E856" s="9"/>
      <c r="F856" s="9"/>
      <c r="G856" s="9"/>
      <c r="H856" s="9"/>
      <c r="I856" s="9"/>
      <c r="J856" s="9"/>
    </row>
    <row r="857" spans="1:10" x14ac:dyDescent="0.2">
      <c r="A857" s="9"/>
      <c r="B857" s="9"/>
      <c r="C857" s="9"/>
      <c r="D857" s="9"/>
      <c r="E857" s="9"/>
      <c r="F857" s="9"/>
      <c r="G857" s="9"/>
      <c r="H857" s="9"/>
      <c r="I857" s="9"/>
      <c r="J857" s="9"/>
    </row>
    <row r="858" spans="1:10" x14ac:dyDescent="0.2">
      <c r="A858" s="9"/>
      <c r="B858" s="9"/>
      <c r="C858" s="9"/>
      <c r="D858" s="9"/>
      <c r="E858" s="9"/>
      <c r="F858" s="9"/>
      <c r="G858" s="9"/>
      <c r="H858" s="9"/>
      <c r="I858" s="9"/>
      <c r="J858" s="9"/>
    </row>
    <row r="859" spans="1:10" x14ac:dyDescent="0.2">
      <c r="A859" s="9"/>
      <c r="B859" s="9"/>
      <c r="C859" s="9"/>
      <c r="D859" s="9"/>
      <c r="E859" s="9"/>
      <c r="F859" s="9"/>
      <c r="G859" s="9"/>
      <c r="H859" s="9"/>
      <c r="I859" s="9"/>
      <c r="J859" s="9"/>
    </row>
    <row r="860" spans="1:10" x14ac:dyDescent="0.2">
      <c r="A860" s="9"/>
      <c r="B860" s="9"/>
      <c r="C860" s="9"/>
      <c r="D860" s="9"/>
      <c r="E860" s="9"/>
      <c r="F860" s="9"/>
      <c r="G860" s="9"/>
      <c r="H860" s="9"/>
      <c r="I860" s="9"/>
      <c r="J860" s="9"/>
    </row>
    <row r="861" spans="1:10" x14ac:dyDescent="0.2">
      <c r="A861" s="9"/>
      <c r="B861" s="9"/>
      <c r="C861" s="9"/>
      <c r="D861" s="9"/>
      <c r="E861" s="9"/>
      <c r="F861" s="9"/>
      <c r="G861" s="9"/>
      <c r="H861" s="9"/>
      <c r="I861" s="9"/>
      <c r="J861" s="9"/>
    </row>
    <row r="862" spans="1:10" x14ac:dyDescent="0.2">
      <c r="A862" s="9"/>
      <c r="B862" s="9"/>
      <c r="C862" s="9"/>
      <c r="D862" s="9"/>
      <c r="E862" s="9"/>
      <c r="F862" s="9"/>
      <c r="G862" s="9"/>
      <c r="H862" s="9"/>
      <c r="I862" s="9"/>
      <c r="J862" s="9"/>
    </row>
    <row r="863" spans="1:10" x14ac:dyDescent="0.2">
      <c r="A863" s="9"/>
      <c r="B863" s="9"/>
      <c r="C863" s="9"/>
      <c r="D863" s="9"/>
      <c r="E863" s="9"/>
      <c r="F863" s="9"/>
      <c r="G863" s="9"/>
      <c r="H863" s="9"/>
      <c r="I863" s="9"/>
      <c r="J863" s="9"/>
    </row>
    <row r="864" spans="1:10" x14ac:dyDescent="0.2">
      <c r="A864" s="9"/>
      <c r="B864" s="9"/>
      <c r="C864" s="9"/>
      <c r="D864" s="9"/>
      <c r="E864" s="9"/>
      <c r="F864" s="9"/>
      <c r="G864" s="9"/>
      <c r="H864" s="9"/>
      <c r="I864" s="9"/>
      <c r="J864" s="9"/>
    </row>
    <row r="865" spans="1:10" x14ac:dyDescent="0.2">
      <c r="A865" s="9"/>
      <c r="B865" s="9"/>
      <c r="C865" s="9"/>
      <c r="D865" s="9"/>
      <c r="E865" s="9"/>
      <c r="F865" s="9"/>
      <c r="G865" s="9"/>
      <c r="H865" s="9"/>
      <c r="I865" s="9"/>
      <c r="J865" s="9"/>
    </row>
    <row r="866" spans="1:10" x14ac:dyDescent="0.2">
      <c r="A866" s="9"/>
      <c r="B866" s="9"/>
      <c r="C866" s="9"/>
      <c r="D866" s="9"/>
      <c r="E866" s="9"/>
      <c r="F866" s="9"/>
      <c r="G866" s="9"/>
      <c r="H866" s="9"/>
      <c r="I866" s="9"/>
      <c r="J866" s="9"/>
    </row>
    <row r="867" spans="1:10" x14ac:dyDescent="0.2">
      <c r="A867" s="9"/>
      <c r="B867" s="9"/>
      <c r="C867" s="9"/>
      <c r="D867" s="9"/>
      <c r="E867" s="9"/>
      <c r="F867" s="9"/>
      <c r="G867" s="9"/>
      <c r="H867" s="9"/>
      <c r="I867" s="9"/>
      <c r="J867" s="9"/>
    </row>
    <row r="868" spans="1:10" x14ac:dyDescent="0.2">
      <c r="A868" s="9"/>
      <c r="B868" s="9"/>
      <c r="C868" s="9"/>
      <c r="D868" s="9"/>
      <c r="E868" s="9"/>
      <c r="F868" s="9"/>
      <c r="G868" s="9"/>
      <c r="H868" s="9"/>
      <c r="I868" s="9"/>
      <c r="J868" s="9"/>
    </row>
    <row r="869" spans="1:10" x14ac:dyDescent="0.2">
      <c r="A869" s="9"/>
      <c r="B869" s="9"/>
      <c r="C869" s="9"/>
      <c r="D869" s="9"/>
      <c r="E869" s="9"/>
      <c r="F869" s="9"/>
      <c r="G869" s="9"/>
      <c r="H869" s="9"/>
      <c r="I869" s="9"/>
      <c r="J869" s="9"/>
    </row>
    <row r="870" spans="1:10" x14ac:dyDescent="0.2">
      <c r="A870" s="9"/>
      <c r="B870" s="9"/>
      <c r="C870" s="9"/>
      <c r="D870" s="9"/>
      <c r="E870" s="9"/>
      <c r="F870" s="9"/>
      <c r="G870" s="9"/>
      <c r="H870" s="9"/>
      <c r="I870" s="9"/>
      <c r="J870" s="9"/>
    </row>
    <row r="871" spans="1:10" x14ac:dyDescent="0.2">
      <c r="A871" s="9"/>
      <c r="B871" s="9"/>
      <c r="C871" s="9"/>
      <c r="D871" s="9"/>
      <c r="E871" s="9"/>
      <c r="F871" s="9"/>
      <c r="G871" s="9"/>
      <c r="H871" s="9"/>
      <c r="I871" s="9"/>
      <c r="J871" s="9"/>
    </row>
    <row r="872" spans="1:10" x14ac:dyDescent="0.2">
      <c r="A872" s="9"/>
      <c r="B872" s="9"/>
      <c r="C872" s="9"/>
      <c r="D872" s="9"/>
      <c r="E872" s="9"/>
      <c r="F872" s="9"/>
      <c r="G872" s="9"/>
      <c r="H872" s="9"/>
      <c r="I872" s="9"/>
      <c r="J872" s="9"/>
    </row>
    <row r="873" spans="1:10" x14ac:dyDescent="0.2">
      <c r="A873" s="9"/>
      <c r="B873" s="9"/>
      <c r="C873" s="9"/>
      <c r="D873" s="9"/>
      <c r="E873" s="9"/>
      <c r="F873" s="9"/>
      <c r="G873" s="9"/>
      <c r="H873" s="9"/>
      <c r="I873" s="9"/>
      <c r="J873" s="9"/>
    </row>
    <row r="874" spans="1:10" x14ac:dyDescent="0.2">
      <c r="A874" s="9"/>
      <c r="B874" s="9"/>
      <c r="C874" s="9"/>
      <c r="D874" s="9"/>
      <c r="E874" s="9"/>
      <c r="F874" s="9"/>
      <c r="G874" s="9"/>
      <c r="H874" s="9"/>
      <c r="I874" s="9"/>
      <c r="J874" s="9"/>
    </row>
    <row r="875" spans="1:10" x14ac:dyDescent="0.2">
      <c r="A875" s="9"/>
      <c r="B875" s="9"/>
      <c r="C875" s="9"/>
      <c r="D875" s="9"/>
      <c r="E875" s="9"/>
      <c r="F875" s="9"/>
      <c r="G875" s="9"/>
      <c r="H875" s="9"/>
      <c r="I875" s="9"/>
      <c r="J875" s="9"/>
    </row>
    <row r="876" spans="1:10" x14ac:dyDescent="0.2">
      <c r="A876" s="9"/>
      <c r="B876" s="9"/>
      <c r="C876" s="9"/>
      <c r="D876" s="9"/>
      <c r="E876" s="9"/>
      <c r="F876" s="9"/>
      <c r="G876" s="9"/>
      <c r="H876" s="9"/>
      <c r="I876" s="9"/>
      <c r="J876" s="9"/>
    </row>
    <row r="877" spans="1:10" x14ac:dyDescent="0.2">
      <c r="A877" s="9"/>
      <c r="B877" s="9"/>
      <c r="C877" s="9"/>
      <c r="D877" s="9"/>
      <c r="E877" s="9"/>
      <c r="F877" s="9"/>
      <c r="G877" s="9"/>
      <c r="H877" s="9"/>
      <c r="I877" s="9"/>
      <c r="J877" s="9"/>
    </row>
    <row r="878" spans="1:10" x14ac:dyDescent="0.2">
      <c r="A878" s="9"/>
      <c r="B878" s="9"/>
      <c r="C878" s="9"/>
      <c r="D878" s="9"/>
      <c r="E878" s="9"/>
      <c r="F878" s="9"/>
      <c r="G878" s="9"/>
      <c r="H878" s="9"/>
      <c r="I878" s="9"/>
      <c r="J878" s="9"/>
    </row>
    <row r="879" spans="1:10" x14ac:dyDescent="0.2">
      <c r="A879" s="9"/>
      <c r="B879" s="9"/>
      <c r="C879" s="9"/>
      <c r="D879" s="9"/>
      <c r="E879" s="9"/>
      <c r="F879" s="9"/>
      <c r="G879" s="9"/>
      <c r="H879" s="9"/>
      <c r="I879" s="9"/>
      <c r="J879" s="9"/>
    </row>
    <row r="880" spans="1:10" x14ac:dyDescent="0.2">
      <c r="A880" s="9"/>
      <c r="B880" s="9"/>
      <c r="C880" s="9"/>
      <c r="D880" s="9"/>
      <c r="E880" s="9"/>
      <c r="F880" s="9"/>
      <c r="G880" s="9"/>
      <c r="H880" s="9"/>
      <c r="I880" s="9"/>
      <c r="J880" s="9"/>
    </row>
    <row r="881" spans="1:10" x14ac:dyDescent="0.2">
      <c r="A881" s="9"/>
      <c r="B881" s="9"/>
      <c r="C881" s="9"/>
      <c r="D881" s="9"/>
      <c r="E881" s="9"/>
      <c r="F881" s="9"/>
      <c r="G881" s="9"/>
      <c r="H881" s="9"/>
      <c r="I881" s="9"/>
      <c r="J881" s="9"/>
    </row>
    <row r="882" spans="1:10" x14ac:dyDescent="0.2">
      <c r="A882" s="9"/>
      <c r="B882" s="9"/>
      <c r="C882" s="9"/>
      <c r="D882" s="9"/>
      <c r="E882" s="9"/>
      <c r="F882" s="9"/>
      <c r="G882" s="9"/>
      <c r="H882" s="9"/>
      <c r="I882" s="9"/>
      <c r="J882" s="9"/>
    </row>
    <row r="883" spans="1:10" x14ac:dyDescent="0.2">
      <c r="A883" s="9"/>
      <c r="B883" s="9"/>
      <c r="C883" s="9"/>
      <c r="D883" s="9"/>
      <c r="E883" s="9"/>
      <c r="F883" s="9"/>
      <c r="G883" s="9"/>
      <c r="H883" s="9"/>
      <c r="I883" s="9"/>
      <c r="J883" s="9"/>
    </row>
    <row r="884" spans="1:10" x14ac:dyDescent="0.2">
      <c r="A884" s="9"/>
      <c r="B884" s="9"/>
      <c r="C884" s="9"/>
      <c r="D884" s="9"/>
      <c r="E884" s="9"/>
      <c r="F884" s="9"/>
      <c r="G884" s="9"/>
      <c r="H884" s="9"/>
      <c r="I884" s="9"/>
      <c r="J884" s="9"/>
    </row>
    <row r="885" spans="1:10" x14ac:dyDescent="0.2">
      <c r="A885" s="9"/>
      <c r="B885" s="9"/>
      <c r="C885" s="9"/>
      <c r="D885" s="9"/>
      <c r="E885" s="9"/>
      <c r="F885" s="9"/>
      <c r="G885" s="9"/>
      <c r="H885" s="9"/>
      <c r="I885" s="9"/>
      <c r="J885" s="9"/>
    </row>
    <row r="886" spans="1:10" x14ac:dyDescent="0.2">
      <c r="A886" s="9"/>
      <c r="B886" s="9"/>
      <c r="C886" s="9"/>
      <c r="D886" s="9"/>
      <c r="E886" s="9"/>
      <c r="F886" s="9"/>
      <c r="G886" s="9"/>
      <c r="H886" s="9"/>
      <c r="I886" s="9"/>
      <c r="J886" s="9"/>
    </row>
    <row r="887" spans="1:10" x14ac:dyDescent="0.2">
      <c r="A887" s="9"/>
      <c r="B887" s="9"/>
      <c r="C887" s="9"/>
      <c r="D887" s="9"/>
      <c r="E887" s="9"/>
      <c r="F887" s="9"/>
      <c r="G887" s="9"/>
      <c r="H887" s="9"/>
      <c r="I887" s="9"/>
      <c r="J887" s="9"/>
    </row>
    <row r="888" spans="1:10" x14ac:dyDescent="0.2">
      <c r="A888" s="9"/>
      <c r="B888" s="9"/>
      <c r="C888" s="9"/>
      <c r="D888" s="9"/>
      <c r="E888" s="9"/>
      <c r="F888" s="9"/>
      <c r="G888" s="9"/>
      <c r="H888" s="9"/>
      <c r="I888" s="9"/>
      <c r="J888" s="9"/>
    </row>
    <row r="889" spans="1:10" x14ac:dyDescent="0.2">
      <c r="A889" s="9"/>
      <c r="B889" s="9"/>
      <c r="C889" s="9"/>
      <c r="D889" s="9"/>
      <c r="E889" s="9"/>
      <c r="F889" s="9"/>
      <c r="G889" s="9"/>
      <c r="H889" s="9"/>
      <c r="I889" s="9"/>
      <c r="J889" s="9"/>
    </row>
    <row r="890" spans="1:10" x14ac:dyDescent="0.2">
      <c r="A890" s="9"/>
      <c r="B890" s="9"/>
      <c r="C890" s="9"/>
      <c r="D890" s="9"/>
      <c r="E890" s="9"/>
      <c r="F890" s="9"/>
      <c r="G890" s="9"/>
      <c r="H890" s="9"/>
      <c r="I890" s="9"/>
      <c r="J890" s="9"/>
    </row>
    <row r="891" spans="1:10" x14ac:dyDescent="0.2">
      <c r="A891" s="9"/>
      <c r="B891" s="9"/>
      <c r="C891" s="9"/>
      <c r="D891" s="9"/>
      <c r="E891" s="9"/>
      <c r="F891" s="9"/>
      <c r="G891" s="9"/>
      <c r="H891" s="9"/>
      <c r="I891" s="9"/>
      <c r="J891" s="9"/>
    </row>
    <row r="892" spans="1:10" x14ac:dyDescent="0.2">
      <c r="A892" s="9"/>
      <c r="B892" s="9"/>
      <c r="C892" s="9"/>
      <c r="D892" s="9"/>
      <c r="E892" s="9"/>
      <c r="F892" s="9"/>
      <c r="G892" s="9"/>
      <c r="H892" s="9"/>
      <c r="I892" s="9"/>
      <c r="J892" s="9"/>
    </row>
    <row r="893" spans="1:10" x14ac:dyDescent="0.2">
      <c r="A893" s="9"/>
      <c r="B893" s="9"/>
      <c r="C893" s="9"/>
      <c r="D893" s="9"/>
      <c r="E893" s="9"/>
      <c r="F893" s="9"/>
      <c r="G893" s="9"/>
      <c r="H893" s="9"/>
      <c r="I893" s="9"/>
      <c r="J893" s="9"/>
    </row>
    <row r="894" spans="1:10" x14ac:dyDescent="0.2">
      <c r="A894" s="9"/>
      <c r="B894" s="9"/>
      <c r="C894" s="9"/>
      <c r="D894" s="9"/>
      <c r="E894" s="9"/>
      <c r="F894" s="9"/>
      <c r="G894" s="9"/>
      <c r="H894" s="9"/>
      <c r="I894" s="9"/>
      <c r="J894" s="9"/>
    </row>
    <row r="895" spans="1:10" x14ac:dyDescent="0.2">
      <c r="A895" s="9"/>
      <c r="B895" s="9"/>
      <c r="C895" s="9"/>
      <c r="D895" s="9"/>
      <c r="E895" s="9"/>
      <c r="F895" s="9"/>
      <c r="G895" s="9"/>
      <c r="H895" s="9"/>
      <c r="I895" s="9"/>
      <c r="J895" s="9"/>
    </row>
    <row r="896" spans="1:10" x14ac:dyDescent="0.2">
      <c r="A896" s="9"/>
      <c r="B896" s="9"/>
      <c r="C896" s="9"/>
      <c r="D896" s="9"/>
      <c r="E896" s="9"/>
      <c r="F896" s="9"/>
      <c r="G896" s="9"/>
      <c r="H896" s="9"/>
      <c r="I896" s="9"/>
      <c r="J896" s="9"/>
    </row>
    <row r="897" spans="1:10" x14ac:dyDescent="0.2">
      <c r="A897" s="9"/>
      <c r="B897" s="9"/>
      <c r="C897" s="9"/>
      <c r="D897" s="9"/>
      <c r="E897" s="9"/>
      <c r="F897" s="9"/>
      <c r="G897" s="9"/>
      <c r="H897" s="9"/>
      <c r="I897" s="9"/>
      <c r="J897" s="9"/>
    </row>
    <row r="898" spans="1:10" x14ac:dyDescent="0.2">
      <c r="A898" s="9"/>
      <c r="B898" s="9"/>
      <c r="C898" s="9"/>
      <c r="D898" s="9"/>
      <c r="E898" s="9"/>
      <c r="F898" s="9"/>
      <c r="G898" s="9"/>
      <c r="H898" s="9"/>
      <c r="I898" s="9"/>
      <c r="J898" s="9"/>
    </row>
    <row r="899" spans="1:10" x14ac:dyDescent="0.2">
      <c r="A899" s="9"/>
      <c r="B899" s="9"/>
      <c r="C899" s="9"/>
      <c r="D899" s="9"/>
      <c r="E899" s="9"/>
      <c r="F899" s="9"/>
      <c r="G899" s="9"/>
      <c r="H899" s="9"/>
      <c r="I899" s="9"/>
      <c r="J899" s="9"/>
    </row>
    <row r="900" spans="1:10" x14ac:dyDescent="0.2">
      <c r="A900" s="9"/>
      <c r="B900" s="9"/>
      <c r="C900" s="9"/>
      <c r="D900" s="9"/>
      <c r="E900" s="9"/>
      <c r="F900" s="9"/>
      <c r="G900" s="9"/>
      <c r="H900" s="9"/>
      <c r="I900" s="9"/>
      <c r="J900" s="9"/>
    </row>
    <row r="901" spans="1:10" x14ac:dyDescent="0.2">
      <c r="A901" s="9"/>
      <c r="B901" s="9"/>
      <c r="C901" s="9"/>
      <c r="D901" s="9"/>
      <c r="E901" s="9"/>
      <c r="F901" s="9"/>
      <c r="G901" s="9"/>
      <c r="H901" s="9"/>
      <c r="I901" s="9"/>
      <c r="J901" s="9"/>
    </row>
    <row r="902" spans="1:10" x14ac:dyDescent="0.2">
      <c r="A902" s="9"/>
      <c r="B902" s="9"/>
      <c r="C902" s="9"/>
      <c r="D902" s="9"/>
      <c r="E902" s="9"/>
      <c r="F902" s="9"/>
      <c r="G902" s="9"/>
      <c r="H902" s="9"/>
      <c r="I902" s="9"/>
      <c r="J902" s="9"/>
    </row>
    <row r="903" spans="1:10" x14ac:dyDescent="0.2">
      <c r="A903" s="9"/>
      <c r="B903" s="9"/>
      <c r="C903" s="9"/>
      <c r="D903" s="9"/>
      <c r="E903" s="9"/>
      <c r="F903" s="9"/>
      <c r="G903" s="9"/>
      <c r="H903" s="9"/>
      <c r="I903" s="9"/>
      <c r="J903" s="9"/>
    </row>
    <row r="904" spans="1:10" x14ac:dyDescent="0.2">
      <c r="A904" s="9"/>
      <c r="B904" s="9"/>
      <c r="C904" s="9"/>
      <c r="D904" s="9"/>
      <c r="E904" s="9"/>
      <c r="F904" s="9"/>
      <c r="G904" s="9"/>
      <c r="H904" s="9"/>
      <c r="I904" s="9"/>
      <c r="J904" s="9"/>
    </row>
    <row r="905" spans="1:10" x14ac:dyDescent="0.2">
      <c r="A905" s="9"/>
      <c r="B905" s="9"/>
      <c r="C905" s="9"/>
      <c r="D905" s="9"/>
      <c r="E905" s="9"/>
      <c r="F905" s="9"/>
      <c r="G905" s="9"/>
      <c r="H905" s="9"/>
      <c r="I905" s="9"/>
      <c r="J905" s="9"/>
    </row>
    <row r="906" spans="1:10" x14ac:dyDescent="0.2">
      <c r="A906" s="9"/>
      <c r="B906" s="9"/>
      <c r="C906" s="9"/>
      <c r="D906" s="9"/>
      <c r="E906" s="9"/>
      <c r="F906" s="9"/>
      <c r="G906" s="9"/>
      <c r="H906" s="9"/>
      <c r="I906" s="9"/>
      <c r="J906" s="9"/>
    </row>
    <row r="907" spans="1:10" x14ac:dyDescent="0.2">
      <c r="A907" s="9"/>
      <c r="B907" s="9"/>
      <c r="C907" s="9"/>
      <c r="D907" s="9"/>
      <c r="E907" s="9"/>
      <c r="F907" s="9"/>
      <c r="G907" s="9"/>
      <c r="H907" s="9"/>
      <c r="I907" s="9"/>
      <c r="J907" s="9"/>
    </row>
    <row r="908" spans="1:10" x14ac:dyDescent="0.2">
      <c r="A908" s="9"/>
      <c r="B908" s="9"/>
      <c r="C908" s="9"/>
      <c r="D908" s="9"/>
      <c r="E908" s="9"/>
      <c r="F908" s="9"/>
      <c r="G908" s="9"/>
      <c r="H908" s="9"/>
      <c r="I908" s="9"/>
      <c r="J908" s="9"/>
    </row>
    <row r="909" spans="1:10" x14ac:dyDescent="0.2">
      <c r="A909" s="9"/>
      <c r="B909" s="9"/>
      <c r="C909" s="9"/>
      <c r="D909" s="9"/>
      <c r="E909" s="9"/>
      <c r="F909" s="9"/>
      <c r="G909" s="9"/>
      <c r="H909" s="9"/>
      <c r="I909" s="9"/>
      <c r="J909" s="9"/>
    </row>
    <row r="910" spans="1:10" x14ac:dyDescent="0.2">
      <c r="A910" s="9"/>
      <c r="B910" s="9"/>
      <c r="C910" s="9"/>
      <c r="D910" s="9"/>
      <c r="E910" s="9"/>
      <c r="F910" s="9"/>
      <c r="G910" s="9"/>
      <c r="H910" s="9"/>
      <c r="I910" s="9"/>
      <c r="J910" s="9"/>
    </row>
    <row r="911" spans="1:10" x14ac:dyDescent="0.2">
      <c r="A911" s="9"/>
      <c r="B911" s="9"/>
      <c r="C911" s="9"/>
      <c r="D911" s="9"/>
      <c r="E911" s="9"/>
      <c r="F911" s="9"/>
      <c r="G911" s="9"/>
      <c r="H911" s="9"/>
      <c r="I911" s="9"/>
      <c r="J911" s="9"/>
    </row>
    <row r="912" spans="1:10" x14ac:dyDescent="0.2">
      <c r="A912" s="9"/>
      <c r="B912" s="9"/>
      <c r="C912" s="9"/>
      <c r="D912" s="9"/>
      <c r="E912" s="9"/>
      <c r="F912" s="9"/>
      <c r="G912" s="9"/>
      <c r="H912" s="9"/>
      <c r="I912" s="9"/>
      <c r="J912" s="9"/>
    </row>
    <row r="913" spans="1:10" x14ac:dyDescent="0.2">
      <c r="A913" s="9"/>
      <c r="B913" s="9"/>
      <c r="C913" s="9"/>
      <c r="D913" s="9"/>
      <c r="E913" s="9"/>
      <c r="F913" s="9"/>
      <c r="G913" s="9"/>
      <c r="H913" s="9"/>
      <c r="I913" s="9"/>
      <c r="J913" s="9"/>
    </row>
    <row r="914" spans="1:10" x14ac:dyDescent="0.2">
      <c r="A914" s="9"/>
      <c r="B914" s="9"/>
      <c r="C914" s="9"/>
      <c r="D914" s="9"/>
      <c r="E914" s="9"/>
      <c r="F914" s="9"/>
      <c r="G914" s="9"/>
      <c r="H914" s="9"/>
      <c r="I914" s="9"/>
      <c r="J914" s="9"/>
    </row>
    <row r="915" spans="1:10" x14ac:dyDescent="0.2">
      <c r="A915" s="9"/>
      <c r="B915" s="9"/>
      <c r="C915" s="9"/>
      <c r="D915" s="9"/>
      <c r="E915" s="9"/>
      <c r="F915" s="9"/>
      <c r="G915" s="9"/>
      <c r="H915" s="9"/>
      <c r="I915" s="9"/>
      <c r="J915" s="9"/>
    </row>
    <row r="916" spans="1:10" x14ac:dyDescent="0.2">
      <c r="A916" s="9"/>
      <c r="B916" s="9"/>
      <c r="C916" s="9"/>
      <c r="D916" s="9"/>
      <c r="E916" s="9"/>
      <c r="F916" s="9"/>
      <c r="G916" s="9"/>
      <c r="H916" s="9"/>
      <c r="I916" s="9"/>
      <c r="J916" s="9"/>
    </row>
    <row r="917" spans="1:10" x14ac:dyDescent="0.2">
      <c r="A917" s="9"/>
      <c r="B917" s="9"/>
      <c r="C917" s="9"/>
      <c r="D917" s="9"/>
      <c r="E917" s="9"/>
      <c r="F917" s="9"/>
      <c r="G917" s="9"/>
      <c r="H917" s="9"/>
      <c r="I917" s="9"/>
      <c r="J917" s="9"/>
    </row>
    <row r="918" spans="1:10" x14ac:dyDescent="0.2">
      <c r="A918" s="9"/>
      <c r="B918" s="9"/>
      <c r="C918" s="9"/>
      <c r="D918" s="9"/>
      <c r="E918" s="9"/>
      <c r="F918" s="9"/>
      <c r="G918" s="9"/>
      <c r="H918" s="9"/>
      <c r="I918" s="9"/>
      <c r="J918" s="9"/>
    </row>
    <row r="919" spans="1:10" x14ac:dyDescent="0.2">
      <c r="A919" s="9"/>
      <c r="B919" s="9"/>
      <c r="C919" s="9"/>
      <c r="D919" s="9"/>
      <c r="E919" s="9"/>
      <c r="F919" s="9"/>
      <c r="G919" s="9"/>
      <c r="H919" s="9"/>
      <c r="I919" s="9"/>
      <c r="J919" s="9"/>
    </row>
    <row r="920" spans="1:10" x14ac:dyDescent="0.2">
      <c r="A920" s="9"/>
      <c r="B920" s="9"/>
      <c r="C920" s="9"/>
      <c r="D920" s="9"/>
      <c r="E920" s="9"/>
      <c r="F920" s="9"/>
      <c r="G920" s="9"/>
      <c r="H920" s="9"/>
      <c r="I920" s="9"/>
      <c r="J920" s="9"/>
    </row>
    <row r="921" spans="1:10" x14ac:dyDescent="0.2">
      <c r="A921" s="9"/>
      <c r="B921" s="9"/>
      <c r="C921" s="9"/>
      <c r="D921" s="9"/>
      <c r="E921" s="9"/>
      <c r="F921" s="9"/>
      <c r="G921" s="9"/>
      <c r="H921" s="9"/>
      <c r="I921" s="9"/>
      <c r="J921" s="9"/>
    </row>
    <row r="922" spans="1:10" x14ac:dyDescent="0.2">
      <c r="A922" s="9"/>
      <c r="B922" s="9"/>
      <c r="C922" s="9"/>
      <c r="D922" s="9"/>
      <c r="E922" s="9"/>
      <c r="F922" s="9"/>
      <c r="G922" s="9"/>
      <c r="H922" s="9"/>
      <c r="I922" s="9"/>
      <c r="J922" s="9"/>
    </row>
    <row r="923" spans="1:10" x14ac:dyDescent="0.2">
      <c r="A923" s="9"/>
      <c r="B923" s="9"/>
      <c r="C923" s="9"/>
      <c r="D923" s="9"/>
      <c r="E923" s="9"/>
      <c r="F923" s="9"/>
      <c r="G923" s="9"/>
      <c r="H923" s="9"/>
      <c r="I923" s="9"/>
      <c r="J923" s="9"/>
    </row>
    <row r="924" spans="1:10" x14ac:dyDescent="0.2">
      <c r="A924" s="9"/>
      <c r="B924" s="9"/>
      <c r="C924" s="9"/>
      <c r="D924" s="9"/>
      <c r="E924" s="9"/>
      <c r="F924" s="9"/>
      <c r="G924" s="9"/>
      <c r="H924" s="9"/>
      <c r="I924" s="9"/>
      <c r="J924" s="9"/>
    </row>
    <row r="925" spans="1:10" x14ac:dyDescent="0.2">
      <c r="A925" s="9"/>
      <c r="B925" s="9"/>
      <c r="C925" s="9"/>
      <c r="D925" s="9"/>
      <c r="E925" s="9"/>
      <c r="F925" s="9"/>
      <c r="G925" s="9"/>
      <c r="H925" s="9"/>
      <c r="I925" s="9"/>
      <c r="J925" s="9"/>
    </row>
    <row r="926" spans="1:10" x14ac:dyDescent="0.2">
      <c r="A926" s="9"/>
      <c r="B926" s="9"/>
      <c r="C926" s="9"/>
      <c r="D926" s="9"/>
      <c r="E926" s="9"/>
      <c r="F926" s="9"/>
      <c r="G926" s="9"/>
      <c r="H926" s="9"/>
      <c r="I926" s="9"/>
      <c r="J926" s="9"/>
    </row>
    <row r="927" spans="1:10" x14ac:dyDescent="0.2">
      <c r="A927" s="9"/>
      <c r="B927" s="9"/>
      <c r="C927" s="9"/>
      <c r="D927" s="9"/>
      <c r="E927" s="9"/>
      <c r="F927" s="9"/>
      <c r="G927" s="9"/>
      <c r="H927" s="9"/>
      <c r="I927" s="9"/>
      <c r="J927" s="9"/>
    </row>
    <row r="928" spans="1:10" x14ac:dyDescent="0.2">
      <c r="A928" s="9"/>
      <c r="B928" s="9"/>
      <c r="C928" s="9"/>
      <c r="D928" s="9"/>
      <c r="E928" s="9"/>
      <c r="F928" s="9"/>
      <c r="G928" s="9"/>
      <c r="H928" s="9"/>
      <c r="I928" s="9"/>
      <c r="J928" s="9"/>
    </row>
    <row r="929" spans="1:10" x14ac:dyDescent="0.2">
      <c r="A929" s="9"/>
      <c r="B929" s="9"/>
      <c r="C929" s="9"/>
      <c r="D929" s="9"/>
      <c r="E929" s="9"/>
      <c r="F929" s="9"/>
      <c r="G929" s="9"/>
      <c r="H929" s="9"/>
      <c r="I929" s="9"/>
      <c r="J929" s="9"/>
    </row>
    <row r="930" spans="1:10" x14ac:dyDescent="0.2">
      <c r="A930" s="9"/>
      <c r="B930" s="9"/>
      <c r="C930" s="9"/>
      <c r="D930" s="9"/>
      <c r="E930" s="9"/>
      <c r="F930" s="9"/>
      <c r="G930" s="9"/>
      <c r="H930" s="9"/>
      <c r="I930" s="9"/>
      <c r="J930" s="9"/>
    </row>
    <row r="931" spans="1:10" x14ac:dyDescent="0.2">
      <c r="A931" s="9"/>
      <c r="B931" s="9"/>
      <c r="C931" s="9"/>
      <c r="D931" s="9"/>
      <c r="E931" s="9"/>
      <c r="F931" s="9"/>
      <c r="G931" s="9"/>
      <c r="H931" s="9"/>
      <c r="I931" s="9"/>
      <c r="J931" s="9"/>
    </row>
    <row r="932" spans="1:10" x14ac:dyDescent="0.2">
      <c r="A932" s="9"/>
      <c r="B932" s="9"/>
      <c r="C932" s="9"/>
      <c r="D932" s="9"/>
      <c r="E932" s="9"/>
      <c r="F932" s="9"/>
      <c r="G932" s="9"/>
      <c r="H932" s="9"/>
      <c r="I932" s="9"/>
      <c r="J932" s="9"/>
    </row>
    <row r="933" spans="1:10" x14ac:dyDescent="0.2">
      <c r="A933" s="9"/>
      <c r="B933" s="9"/>
      <c r="C933" s="9"/>
      <c r="D933" s="9"/>
      <c r="E933" s="9"/>
      <c r="F933" s="9"/>
      <c r="G933" s="9"/>
      <c r="H933" s="9"/>
      <c r="I933" s="9"/>
      <c r="J933" s="9"/>
    </row>
    <row r="934" spans="1:10" x14ac:dyDescent="0.2">
      <c r="A934" s="9"/>
      <c r="B934" s="9"/>
      <c r="C934" s="9"/>
      <c r="D934" s="9"/>
      <c r="E934" s="9"/>
      <c r="F934" s="9"/>
      <c r="G934" s="9"/>
      <c r="H934" s="9"/>
      <c r="I934" s="9"/>
      <c r="J934" s="9"/>
    </row>
    <row r="935" spans="1:10" x14ac:dyDescent="0.2">
      <c r="A935" s="9"/>
      <c r="B935" s="9"/>
      <c r="C935" s="9"/>
      <c r="D935" s="9"/>
      <c r="E935" s="9"/>
      <c r="F935" s="9"/>
      <c r="G935" s="9"/>
      <c r="H935" s="9"/>
      <c r="I935" s="9"/>
      <c r="J935" s="9"/>
    </row>
    <row r="936" spans="1:10" x14ac:dyDescent="0.2">
      <c r="A936" s="9"/>
      <c r="B936" s="9"/>
      <c r="C936" s="9"/>
      <c r="D936" s="9"/>
      <c r="E936" s="9"/>
      <c r="F936" s="9"/>
      <c r="G936" s="9"/>
      <c r="H936" s="9"/>
      <c r="I936" s="9"/>
      <c r="J936" s="9"/>
    </row>
    <row r="937" spans="1:10" x14ac:dyDescent="0.2">
      <c r="A937" s="9"/>
      <c r="B937" s="9"/>
      <c r="C937" s="9"/>
      <c r="D937" s="9"/>
      <c r="E937" s="9"/>
      <c r="F937" s="9"/>
      <c r="G937" s="9"/>
      <c r="H937" s="9"/>
      <c r="I937" s="9"/>
      <c r="J937" s="9"/>
    </row>
    <row r="938" spans="1:10" x14ac:dyDescent="0.2">
      <c r="A938" s="9"/>
      <c r="B938" s="9"/>
      <c r="C938" s="9"/>
      <c r="D938" s="9"/>
      <c r="E938" s="9"/>
      <c r="F938" s="9"/>
      <c r="G938" s="9"/>
      <c r="H938" s="9"/>
      <c r="I938" s="9"/>
      <c r="J938" s="9"/>
    </row>
    <row r="939" spans="1:10" x14ac:dyDescent="0.2">
      <c r="A939" s="9"/>
      <c r="B939" s="9"/>
      <c r="C939" s="9"/>
      <c r="D939" s="9"/>
      <c r="E939" s="9"/>
      <c r="F939" s="9"/>
      <c r="G939" s="9"/>
      <c r="H939" s="9"/>
      <c r="I939" s="9"/>
      <c r="J939" s="9"/>
    </row>
    <row r="940" spans="1:10" x14ac:dyDescent="0.2">
      <c r="A940" s="9"/>
      <c r="B940" s="9"/>
      <c r="C940" s="9"/>
      <c r="D940" s="9"/>
      <c r="E940" s="9"/>
      <c r="F940" s="9"/>
      <c r="G940" s="9"/>
      <c r="H940" s="9"/>
      <c r="I940" s="9"/>
      <c r="J940" s="9"/>
    </row>
    <row r="941" spans="1:10" x14ac:dyDescent="0.2">
      <c r="A941" s="9"/>
      <c r="B941" s="9"/>
      <c r="C941" s="9"/>
      <c r="D941" s="9"/>
      <c r="E941" s="9"/>
      <c r="F941" s="9"/>
      <c r="G941" s="9"/>
      <c r="H941" s="9"/>
      <c r="I941" s="9"/>
      <c r="J941" s="9"/>
    </row>
    <row r="942" spans="1:10" x14ac:dyDescent="0.2">
      <c r="A942" s="9"/>
      <c r="B942" s="9"/>
      <c r="C942" s="9"/>
      <c r="D942" s="9"/>
      <c r="E942" s="9"/>
      <c r="F942" s="9"/>
      <c r="G942" s="9"/>
      <c r="H942" s="9"/>
      <c r="I942" s="9"/>
      <c r="J942" s="9"/>
    </row>
    <row r="943" spans="1:10" x14ac:dyDescent="0.2">
      <c r="A943" s="9"/>
      <c r="B943" s="9"/>
      <c r="C943" s="9"/>
      <c r="D943" s="9"/>
      <c r="E943" s="9"/>
      <c r="F943" s="9"/>
      <c r="G943" s="9"/>
      <c r="H943" s="9"/>
      <c r="I943" s="9"/>
      <c r="J943" s="9"/>
    </row>
    <row r="944" spans="1:10" x14ac:dyDescent="0.2">
      <c r="A944" s="9"/>
      <c r="B944" s="9"/>
      <c r="C944" s="9"/>
      <c r="D944" s="9"/>
      <c r="E944" s="9"/>
      <c r="F944" s="9"/>
      <c r="G944" s="9"/>
      <c r="H944" s="9"/>
      <c r="I944" s="9"/>
      <c r="J944" s="9"/>
    </row>
    <row r="945" spans="1:10" x14ac:dyDescent="0.2">
      <c r="A945" s="9"/>
      <c r="B945" s="9"/>
      <c r="C945" s="9"/>
      <c r="D945" s="9"/>
      <c r="E945" s="9"/>
      <c r="F945" s="9"/>
      <c r="G945" s="9"/>
      <c r="H945" s="9"/>
      <c r="I945" s="9"/>
      <c r="J945" s="9"/>
    </row>
    <row r="946" spans="1:10" x14ac:dyDescent="0.2">
      <c r="A946" s="9"/>
      <c r="B946" s="9"/>
      <c r="C946" s="9"/>
      <c r="D946" s="9"/>
      <c r="E946" s="9"/>
      <c r="F946" s="9"/>
      <c r="G946" s="9"/>
      <c r="H946" s="9"/>
      <c r="I946" s="9"/>
      <c r="J946" s="9"/>
    </row>
    <row r="947" spans="1:10" x14ac:dyDescent="0.2">
      <c r="A947" s="9"/>
      <c r="B947" s="9"/>
      <c r="C947" s="9"/>
      <c r="D947" s="9"/>
      <c r="E947" s="9"/>
      <c r="F947" s="9"/>
      <c r="G947" s="9"/>
      <c r="H947" s="9"/>
      <c r="I947" s="9"/>
      <c r="J947" s="9"/>
    </row>
    <row r="948" spans="1:10" x14ac:dyDescent="0.2">
      <c r="A948" s="9"/>
      <c r="B948" s="9"/>
      <c r="C948" s="9"/>
      <c r="D948" s="9"/>
      <c r="E948" s="9"/>
      <c r="F948" s="9"/>
      <c r="G948" s="9"/>
      <c r="H948" s="9"/>
      <c r="I948" s="9"/>
      <c r="J948" s="9"/>
    </row>
    <row r="949" spans="1:10" x14ac:dyDescent="0.2">
      <c r="A949" s="9"/>
      <c r="B949" s="9"/>
      <c r="C949" s="9"/>
      <c r="D949" s="9"/>
      <c r="E949" s="9"/>
      <c r="F949" s="9"/>
      <c r="G949" s="9"/>
      <c r="H949" s="9"/>
      <c r="I949" s="9"/>
      <c r="J949" s="9"/>
    </row>
    <row r="950" spans="1:10" x14ac:dyDescent="0.2">
      <c r="A950" s="9"/>
      <c r="B950" s="9"/>
      <c r="C950" s="9"/>
      <c r="D950" s="9"/>
      <c r="E950" s="9"/>
      <c r="F950" s="9"/>
      <c r="G950" s="9"/>
      <c r="H950" s="9"/>
      <c r="I950" s="9"/>
      <c r="J950" s="9"/>
    </row>
    <row r="951" spans="1:10" x14ac:dyDescent="0.2">
      <c r="A951" s="9"/>
      <c r="B951" s="9"/>
      <c r="C951" s="9"/>
      <c r="D951" s="9"/>
      <c r="E951" s="9"/>
      <c r="F951" s="9"/>
      <c r="G951" s="9"/>
      <c r="H951" s="9"/>
      <c r="I951" s="9"/>
      <c r="J951" s="9"/>
    </row>
    <row r="952" spans="1:10" x14ac:dyDescent="0.2">
      <c r="A952" s="9"/>
      <c r="B952" s="9"/>
      <c r="C952" s="9"/>
      <c r="D952" s="9"/>
      <c r="E952" s="9"/>
      <c r="F952" s="9"/>
      <c r="G952" s="9"/>
      <c r="H952" s="9"/>
      <c r="I952" s="9"/>
      <c r="J952" s="9"/>
    </row>
    <row r="953" spans="1:10" x14ac:dyDescent="0.2">
      <c r="A953" s="9"/>
      <c r="B953" s="9"/>
      <c r="C953" s="9"/>
      <c r="D953" s="9"/>
      <c r="E953" s="9"/>
      <c r="F953" s="9"/>
      <c r="G953" s="9"/>
      <c r="H953" s="9"/>
      <c r="I953" s="9"/>
      <c r="J953" s="9"/>
    </row>
    <row r="954" spans="1:10" x14ac:dyDescent="0.2">
      <c r="A954" s="9"/>
      <c r="B954" s="9"/>
      <c r="C954" s="9"/>
      <c r="D954" s="9"/>
      <c r="E954" s="9"/>
      <c r="F954" s="9"/>
      <c r="G954" s="9"/>
      <c r="H954" s="9"/>
      <c r="I954" s="9"/>
      <c r="J954" s="9"/>
    </row>
    <row r="955" spans="1:10" x14ac:dyDescent="0.2">
      <c r="A955" s="9"/>
      <c r="B955" s="9"/>
      <c r="C955" s="9"/>
      <c r="D955" s="9"/>
      <c r="E955" s="9"/>
      <c r="F955" s="9"/>
      <c r="G955" s="9"/>
      <c r="H955" s="9"/>
      <c r="I955" s="9"/>
      <c r="J955" s="9"/>
    </row>
    <row r="956" spans="1:10" x14ac:dyDescent="0.2">
      <c r="A956" s="9"/>
      <c r="B956" s="9"/>
      <c r="C956" s="9"/>
      <c r="D956" s="9"/>
      <c r="E956" s="9"/>
      <c r="F956" s="9"/>
      <c r="G956" s="9"/>
      <c r="H956" s="9"/>
      <c r="I956" s="9"/>
      <c r="J956" s="9"/>
    </row>
    <row r="957" spans="1:10" x14ac:dyDescent="0.2">
      <c r="A957" s="9"/>
      <c r="B957" s="9"/>
      <c r="C957" s="9"/>
      <c r="D957" s="9"/>
      <c r="E957" s="9"/>
      <c r="F957" s="9"/>
      <c r="G957" s="9"/>
      <c r="H957" s="9"/>
      <c r="I957" s="9"/>
      <c r="J957" s="9"/>
    </row>
    <row r="958" spans="1:10" x14ac:dyDescent="0.2">
      <c r="A958" s="9"/>
      <c r="B958" s="9"/>
      <c r="C958" s="9"/>
      <c r="D958" s="9"/>
      <c r="E958" s="9"/>
      <c r="F958" s="9"/>
      <c r="G958" s="9"/>
      <c r="H958" s="9"/>
      <c r="I958" s="9"/>
      <c r="J958" s="9"/>
    </row>
    <row r="959" spans="1:10" x14ac:dyDescent="0.2">
      <c r="A959" s="9"/>
      <c r="B959" s="9"/>
      <c r="C959" s="9"/>
      <c r="D959" s="9"/>
      <c r="E959" s="9"/>
      <c r="F959" s="9"/>
      <c r="G959" s="9"/>
      <c r="H959" s="9"/>
      <c r="I959" s="9"/>
      <c r="J959" s="9"/>
    </row>
    <row r="960" spans="1:10" x14ac:dyDescent="0.2">
      <c r="A960" s="9"/>
      <c r="B960" s="9"/>
      <c r="C960" s="9"/>
      <c r="D960" s="9"/>
      <c r="E960" s="9"/>
      <c r="F960" s="9"/>
      <c r="G960" s="9"/>
      <c r="H960" s="9"/>
      <c r="I960" s="9"/>
      <c r="J960" s="9"/>
    </row>
    <row r="961" spans="1:10" x14ac:dyDescent="0.2">
      <c r="A961" s="9"/>
      <c r="B961" s="9"/>
      <c r="C961" s="9"/>
      <c r="D961" s="9"/>
      <c r="E961" s="9"/>
      <c r="F961" s="9"/>
      <c r="G961" s="9"/>
      <c r="H961" s="9"/>
      <c r="I961" s="9"/>
      <c r="J961" s="9"/>
    </row>
    <row r="962" spans="1:10" x14ac:dyDescent="0.2">
      <c r="A962" s="9"/>
      <c r="B962" s="9"/>
      <c r="C962" s="9"/>
      <c r="D962" s="9"/>
      <c r="E962" s="9"/>
      <c r="F962" s="9"/>
      <c r="G962" s="9"/>
      <c r="H962" s="9"/>
      <c r="I962" s="9"/>
      <c r="J962" s="9"/>
    </row>
    <row r="963" spans="1:10" x14ac:dyDescent="0.2">
      <c r="A963" s="9"/>
      <c r="B963" s="9"/>
      <c r="C963" s="9"/>
      <c r="D963" s="9"/>
      <c r="E963" s="9"/>
      <c r="F963" s="9"/>
      <c r="G963" s="9"/>
      <c r="H963" s="9"/>
      <c r="I963" s="9"/>
      <c r="J963" s="9"/>
    </row>
    <row r="964" spans="1:10" x14ac:dyDescent="0.2">
      <c r="A964" s="9"/>
      <c r="B964" s="9"/>
      <c r="C964" s="9"/>
      <c r="D964" s="9"/>
      <c r="E964" s="9"/>
      <c r="F964" s="9"/>
      <c r="G964" s="9"/>
      <c r="H964" s="9"/>
      <c r="I964" s="9"/>
      <c r="J964" s="9"/>
    </row>
    <row r="965" spans="1:10" x14ac:dyDescent="0.2">
      <c r="A965" s="9"/>
      <c r="B965" s="9"/>
      <c r="C965" s="9"/>
      <c r="D965" s="9"/>
      <c r="E965" s="9"/>
      <c r="F965" s="9"/>
      <c r="G965" s="9"/>
      <c r="H965" s="9"/>
      <c r="I965" s="9"/>
      <c r="J965" s="9"/>
    </row>
    <row r="966" spans="1:10" x14ac:dyDescent="0.2">
      <c r="A966" s="9"/>
      <c r="B966" s="9"/>
      <c r="C966" s="9"/>
      <c r="D966" s="9"/>
      <c r="E966" s="9"/>
      <c r="F966" s="9"/>
      <c r="G966" s="9"/>
      <c r="H966" s="9"/>
      <c r="I966" s="9"/>
      <c r="J966" s="9"/>
    </row>
    <row r="967" spans="1:10" x14ac:dyDescent="0.2">
      <c r="A967" s="9"/>
      <c r="B967" s="9"/>
      <c r="C967" s="9"/>
      <c r="D967" s="9"/>
      <c r="E967" s="9"/>
      <c r="F967" s="9"/>
      <c r="G967" s="9"/>
      <c r="H967" s="9"/>
      <c r="I967" s="9"/>
      <c r="J967" s="9"/>
    </row>
    <row r="968" spans="1:10" x14ac:dyDescent="0.2">
      <c r="A968" s="9"/>
      <c r="B968" s="9"/>
      <c r="C968" s="9"/>
      <c r="D968" s="9"/>
      <c r="E968" s="9"/>
      <c r="F968" s="9"/>
      <c r="G968" s="9"/>
      <c r="H968" s="9"/>
      <c r="I968" s="9"/>
      <c r="J968" s="9"/>
    </row>
    <row r="969" spans="1:10" x14ac:dyDescent="0.2">
      <c r="A969" s="9"/>
      <c r="B969" s="9"/>
      <c r="C969" s="9"/>
      <c r="D969" s="9"/>
      <c r="E969" s="9"/>
      <c r="F969" s="9"/>
      <c r="G969" s="9"/>
      <c r="H969" s="9"/>
      <c r="I969" s="9"/>
      <c r="J969" s="9"/>
    </row>
    <row r="970" spans="1:10" x14ac:dyDescent="0.2">
      <c r="A970" s="9"/>
      <c r="B970" s="9"/>
      <c r="C970" s="9"/>
      <c r="D970" s="9"/>
      <c r="E970" s="9"/>
      <c r="F970" s="9"/>
      <c r="G970" s="9"/>
      <c r="H970" s="9"/>
      <c r="I970" s="9"/>
      <c r="J970" s="9"/>
    </row>
    <row r="971" spans="1:10" x14ac:dyDescent="0.2">
      <c r="A971" s="9"/>
      <c r="B971" s="9"/>
      <c r="C971" s="9"/>
      <c r="D971" s="9"/>
      <c r="E971" s="9"/>
      <c r="F971" s="9"/>
      <c r="G971" s="9"/>
      <c r="H971" s="9"/>
      <c r="I971" s="9"/>
      <c r="J971" s="9"/>
    </row>
    <row r="972" spans="1:10" x14ac:dyDescent="0.2">
      <c r="A972" s="9"/>
      <c r="B972" s="9"/>
      <c r="C972" s="9"/>
      <c r="D972" s="9"/>
      <c r="E972" s="9"/>
      <c r="F972" s="9"/>
      <c r="G972" s="9"/>
      <c r="H972" s="9"/>
      <c r="I972" s="9"/>
      <c r="J972" s="9"/>
    </row>
    <row r="973" spans="1:10" x14ac:dyDescent="0.2">
      <c r="A973" s="9"/>
      <c r="B973" s="9"/>
      <c r="C973" s="9"/>
      <c r="D973" s="9"/>
      <c r="E973" s="9"/>
      <c r="F973" s="9"/>
      <c r="G973" s="9"/>
      <c r="H973" s="9"/>
      <c r="I973" s="9"/>
      <c r="J973" s="9"/>
    </row>
    <row r="974" spans="1:10" x14ac:dyDescent="0.2">
      <c r="A974" s="9"/>
      <c r="B974" s="9"/>
      <c r="C974" s="9"/>
      <c r="D974" s="9"/>
      <c r="E974" s="9"/>
      <c r="F974" s="9"/>
      <c r="G974" s="9"/>
      <c r="H974" s="9"/>
      <c r="I974" s="9"/>
      <c r="J974" s="9"/>
    </row>
    <row r="975" spans="1:10" x14ac:dyDescent="0.2">
      <c r="A975" s="9"/>
      <c r="B975" s="9"/>
      <c r="C975" s="9"/>
      <c r="D975" s="9"/>
      <c r="E975" s="9"/>
      <c r="F975" s="9"/>
      <c r="G975" s="9"/>
      <c r="H975" s="9"/>
      <c r="I975" s="9"/>
      <c r="J975" s="9"/>
    </row>
    <row r="976" spans="1:10" x14ac:dyDescent="0.2">
      <c r="A976" s="9"/>
      <c r="B976" s="9"/>
      <c r="C976" s="9"/>
      <c r="D976" s="9"/>
      <c r="E976" s="9"/>
      <c r="F976" s="9"/>
      <c r="G976" s="9"/>
      <c r="H976" s="9"/>
      <c r="I976" s="9"/>
      <c r="J976" s="9"/>
    </row>
    <row r="977" spans="1:10" x14ac:dyDescent="0.2">
      <c r="A977" s="9"/>
      <c r="B977" s="9"/>
      <c r="C977" s="9"/>
      <c r="D977" s="9"/>
      <c r="E977" s="9"/>
      <c r="F977" s="9"/>
      <c r="G977" s="9"/>
      <c r="H977" s="9"/>
      <c r="I977" s="9"/>
      <c r="J977" s="9"/>
    </row>
    <row r="978" spans="1:10" x14ac:dyDescent="0.2">
      <c r="A978" s="9"/>
      <c r="B978" s="9"/>
      <c r="C978" s="9"/>
      <c r="D978" s="9"/>
      <c r="E978" s="9"/>
      <c r="F978" s="9"/>
      <c r="G978" s="9"/>
      <c r="H978" s="9"/>
      <c r="I978" s="9"/>
      <c r="J978" s="9"/>
    </row>
    <row r="979" spans="1:10" x14ac:dyDescent="0.2">
      <c r="A979" s="9"/>
      <c r="B979" s="9"/>
      <c r="C979" s="9"/>
      <c r="D979" s="9"/>
      <c r="E979" s="9"/>
      <c r="F979" s="9"/>
      <c r="G979" s="9"/>
      <c r="H979" s="9"/>
      <c r="I979" s="9"/>
      <c r="J979" s="9"/>
    </row>
    <row r="980" spans="1:10" x14ac:dyDescent="0.2">
      <c r="A980" s="9"/>
      <c r="B980" s="9"/>
      <c r="C980" s="9"/>
      <c r="D980" s="9"/>
      <c r="E980" s="9"/>
      <c r="F980" s="9"/>
      <c r="G980" s="9"/>
      <c r="H980" s="9"/>
      <c r="I980" s="9"/>
      <c r="J980" s="9"/>
    </row>
    <row r="981" spans="1:10" x14ac:dyDescent="0.2">
      <c r="A981" s="9"/>
      <c r="B981" s="9"/>
      <c r="C981" s="9"/>
      <c r="D981" s="9"/>
      <c r="E981" s="9"/>
      <c r="F981" s="9"/>
      <c r="G981" s="9"/>
      <c r="H981" s="9"/>
      <c r="I981" s="9"/>
      <c r="J981" s="9"/>
    </row>
    <row r="982" spans="1:10" x14ac:dyDescent="0.2">
      <c r="A982" s="9"/>
      <c r="B982" s="9"/>
      <c r="C982" s="9"/>
      <c r="D982" s="9"/>
      <c r="E982" s="9"/>
      <c r="F982" s="9"/>
      <c r="G982" s="9"/>
      <c r="H982" s="9"/>
      <c r="I982" s="9"/>
      <c r="J982" s="9"/>
    </row>
    <row r="983" spans="1:10" x14ac:dyDescent="0.2">
      <c r="A983" s="9"/>
      <c r="B983" s="9"/>
      <c r="C983" s="9"/>
      <c r="D983" s="9"/>
      <c r="E983" s="9"/>
      <c r="F983" s="9"/>
      <c r="G983" s="9"/>
      <c r="H983" s="9"/>
      <c r="I983" s="9"/>
      <c r="J983" s="9"/>
    </row>
    <row r="984" spans="1:10" x14ac:dyDescent="0.2">
      <c r="A984" s="9"/>
      <c r="B984" s="9"/>
      <c r="C984" s="9"/>
      <c r="D984" s="9"/>
      <c r="E984" s="9"/>
      <c r="F984" s="9"/>
      <c r="G984" s="9"/>
      <c r="H984" s="9"/>
      <c r="I984" s="9"/>
      <c r="J984" s="9"/>
    </row>
    <row r="985" spans="1:10" x14ac:dyDescent="0.2">
      <c r="A985" s="9"/>
      <c r="B985" s="9"/>
      <c r="C985" s="9"/>
      <c r="D985" s="9"/>
      <c r="E985" s="9"/>
      <c r="F985" s="9"/>
      <c r="G985" s="9"/>
      <c r="H985" s="9"/>
      <c r="I985" s="9"/>
      <c r="J985" s="9"/>
    </row>
    <row r="986" spans="1:10" x14ac:dyDescent="0.2">
      <c r="A986" s="9"/>
      <c r="B986" s="9"/>
      <c r="C986" s="9"/>
      <c r="D986" s="9"/>
      <c r="E986" s="9"/>
      <c r="F986" s="9"/>
      <c r="G986" s="9"/>
      <c r="H986" s="9"/>
      <c r="I986" s="9"/>
      <c r="J986" s="9"/>
    </row>
    <row r="987" spans="1:10" x14ac:dyDescent="0.2">
      <c r="A987" s="9"/>
      <c r="B987" s="9"/>
      <c r="C987" s="9"/>
      <c r="D987" s="9"/>
      <c r="E987" s="9"/>
      <c r="F987" s="9"/>
      <c r="G987" s="9"/>
      <c r="H987" s="9"/>
      <c r="I987" s="9"/>
      <c r="J987" s="9"/>
    </row>
    <row r="988" spans="1:10" x14ac:dyDescent="0.2">
      <c r="A988" s="9"/>
      <c r="B988" s="9"/>
      <c r="C988" s="9"/>
      <c r="D988" s="9"/>
      <c r="E988" s="9"/>
      <c r="F988" s="9"/>
      <c r="G988" s="9"/>
      <c r="H988" s="9"/>
      <c r="I988" s="9"/>
      <c r="J988" s="9"/>
    </row>
    <row r="989" spans="1:10" x14ac:dyDescent="0.2">
      <c r="A989" s="9"/>
      <c r="B989" s="9"/>
      <c r="C989" s="9"/>
      <c r="D989" s="9"/>
      <c r="E989" s="9"/>
      <c r="F989" s="9"/>
      <c r="G989" s="9"/>
      <c r="H989" s="9"/>
      <c r="I989" s="9"/>
      <c r="J989" s="9"/>
    </row>
    <row r="990" spans="1:10" x14ac:dyDescent="0.2">
      <c r="A990" s="9"/>
      <c r="B990" s="9"/>
      <c r="C990" s="9"/>
      <c r="D990" s="9"/>
      <c r="E990" s="9"/>
      <c r="F990" s="9"/>
      <c r="G990" s="9"/>
      <c r="H990" s="9"/>
      <c r="I990" s="9"/>
      <c r="J990" s="9"/>
    </row>
    <row r="991" spans="1:10" x14ac:dyDescent="0.2">
      <c r="A991" s="9"/>
      <c r="B991" s="9"/>
      <c r="C991" s="9"/>
      <c r="D991" s="9"/>
      <c r="E991" s="9"/>
      <c r="F991" s="9"/>
      <c r="G991" s="9"/>
      <c r="H991" s="9"/>
      <c r="I991" s="9"/>
      <c r="J991" s="9"/>
    </row>
    <row r="992" spans="1:10" x14ac:dyDescent="0.2">
      <c r="A992" s="9"/>
      <c r="B992" s="9"/>
      <c r="C992" s="9"/>
      <c r="D992" s="9"/>
      <c r="E992" s="9"/>
      <c r="F992" s="9"/>
      <c r="G992" s="9"/>
      <c r="H992" s="9"/>
      <c r="I992" s="9"/>
      <c r="J992" s="9"/>
    </row>
    <row r="993" spans="1:10" x14ac:dyDescent="0.2">
      <c r="A993" s="9"/>
      <c r="B993" s="9"/>
      <c r="C993" s="9"/>
      <c r="D993" s="9"/>
      <c r="E993" s="9"/>
      <c r="F993" s="9"/>
      <c r="G993" s="9"/>
      <c r="H993" s="9"/>
      <c r="I993" s="9"/>
      <c r="J993" s="9"/>
    </row>
    <row r="994" spans="1:10" x14ac:dyDescent="0.2">
      <c r="A994" s="9"/>
      <c r="B994" s="9"/>
      <c r="C994" s="9"/>
      <c r="D994" s="9"/>
      <c r="E994" s="9"/>
      <c r="F994" s="9"/>
      <c r="G994" s="9"/>
      <c r="H994" s="9"/>
      <c r="I994" s="9"/>
      <c r="J994" s="9"/>
    </row>
    <row r="995" spans="1:10" x14ac:dyDescent="0.2">
      <c r="A995" s="9"/>
      <c r="B995" s="9"/>
      <c r="C995" s="9"/>
      <c r="D995" s="9"/>
      <c r="E995" s="9"/>
      <c r="F995" s="9"/>
      <c r="G995" s="9"/>
      <c r="H995" s="9"/>
      <c r="I995" s="9"/>
      <c r="J995" s="9"/>
    </row>
    <row r="996" spans="1:10" x14ac:dyDescent="0.2">
      <c r="A996" s="9"/>
      <c r="B996" s="9"/>
      <c r="C996" s="9"/>
      <c r="D996" s="9"/>
      <c r="E996" s="9"/>
      <c r="F996" s="9"/>
      <c r="G996" s="9"/>
      <c r="H996" s="9"/>
      <c r="I996" s="9"/>
      <c r="J996" s="9"/>
    </row>
    <row r="997" spans="1:10" x14ac:dyDescent="0.2">
      <c r="A997" s="9"/>
      <c r="B997" s="9"/>
      <c r="C997" s="9"/>
      <c r="D997" s="9"/>
      <c r="E997" s="9"/>
      <c r="F997" s="9"/>
      <c r="G997" s="9"/>
      <c r="H997" s="9"/>
      <c r="I997" s="9"/>
      <c r="J997" s="9"/>
    </row>
    <row r="998" spans="1:10" x14ac:dyDescent="0.2">
      <c r="A998" s="9"/>
      <c r="B998" s="9"/>
      <c r="C998" s="9"/>
      <c r="D998" s="9"/>
      <c r="E998" s="9"/>
      <c r="F998" s="9"/>
      <c r="G998" s="9"/>
      <c r="H998" s="9"/>
      <c r="I998" s="9"/>
      <c r="J998" s="9"/>
    </row>
    <row r="999" spans="1:10" x14ac:dyDescent="0.2">
      <c r="A999" s="9"/>
      <c r="B999" s="9"/>
      <c r="C999" s="9"/>
      <c r="D999" s="9"/>
      <c r="E999" s="9"/>
      <c r="F999" s="9"/>
      <c r="G999" s="9"/>
      <c r="H999" s="9"/>
      <c r="I999" s="9"/>
      <c r="J999" s="9"/>
    </row>
    <row r="1000" spans="1:10" x14ac:dyDescent="0.2">
      <c r="A1000" s="9"/>
      <c r="B1000" s="9"/>
      <c r="C1000" s="9"/>
      <c r="D1000" s="9"/>
      <c r="E1000" s="9"/>
      <c r="F1000" s="9"/>
      <c r="G1000" s="9"/>
      <c r="H1000" s="9"/>
      <c r="I1000" s="9"/>
      <c r="J1000" s="9"/>
    </row>
    <row r="1001" spans="1:10" x14ac:dyDescent="0.2">
      <c r="A1001" s="9"/>
      <c r="B1001" s="9"/>
      <c r="C1001" s="9"/>
      <c r="D1001" s="9"/>
      <c r="E1001" s="9"/>
      <c r="F1001" s="9"/>
      <c r="G1001" s="9"/>
      <c r="H1001" s="9"/>
      <c r="I1001" s="9"/>
      <c r="J1001" s="9"/>
    </row>
    <row r="1002" spans="1:10" x14ac:dyDescent="0.2">
      <c r="A1002" s="9"/>
      <c r="B1002" s="9"/>
      <c r="C1002" s="9"/>
      <c r="D1002" s="9"/>
      <c r="E1002" s="9"/>
      <c r="F1002" s="9"/>
      <c r="G1002" s="9"/>
      <c r="H1002" s="9"/>
      <c r="I1002" s="9"/>
      <c r="J1002" s="9"/>
    </row>
    <row r="1003" spans="1:10" x14ac:dyDescent="0.2">
      <c r="A1003" s="9"/>
      <c r="B1003" s="9"/>
      <c r="C1003" s="9"/>
      <c r="D1003" s="9"/>
      <c r="E1003" s="9"/>
      <c r="F1003" s="9"/>
      <c r="G1003" s="9"/>
      <c r="H1003" s="9"/>
      <c r="I1003" s="9"/>
      <c r="J1003" s="9"/>
    </row>
    <row r="1004" spans="1:10" x14ac:dyDescent="0.2">
      <c r="A1004" s="9"/>
      <c r="B1004" s="9"/>
      <c r="C1004" s="9"/>
      <c r="D1004" s="9"/>
      <c r="E1004" s="9"/>
      <c r="F1004" s="9"/>
      <c r="G1004" s="9"/>
      <c r="H1004" s="9"/>
      <c r="I1004" s="9"/>
      <c r="J1004" s="9"/>
    </row>
    <row r="1005" spans="1:10" x14ac:dyDescent="0.2">
      <c r="A1005" s="9"/>
      <c r="B1005" s="9"/>
      <c r="C1005" s="9"/>
      <c r="D1005" s="9"/>
      <c r="E1005" s="9"/>
      <c r="F1005" s="9"/>
      <c r="G1005" s="9"/>
      <c r="H1005" s="9"/>
      <c r="I1005" s="9"/>
      <c r="J1005" s="9"/>
    </row>
    <row r="1006" spans="1:10" x14ac:dyDescent="0.2">
      <c r="A1006" s="9"/>
      <c r="B1006" s="9"/>
      <c r="C1006" s="9"/>
      <c r="D1006" s="9"/>
      <c r="E1006" s="9"/>
      <c r="F1006" s="9"/>
      <c r="G1006" s="9"/>
      <c r="H1006" s="9"/>
      <c r="I1006" s="9"/>
      <c r="J1006" s="9"/>
    </row>
    <row r="1007" spans="1:10" x14ac:dyDescent="0.2">
      <c r="A1007" s="9"/>
      <c r="B1007" s="9"/>
      <c r="C1007" s="9"/>
      <c r="D1007" s="9"/>
      <c r="E1007" s="9"/>
      <c r="F1007" s="9"/>
      <c r="G1007" s="9"/>
      <c r="H1007" s="9"/>
      <c r="I1007" s="9"/>
      <c r="J1007" s="9"/>
    </row>
    <row r="1008" spans="1:10" x14ac:dyDescent="0.2">
      <c r="A1008" s="9"/>
      <c r="B1008" s="9"/>
      <c r="C1008" s="9"/>
      <c r="D1008" s="9"/>
      <c r="E1008" s="9"/>
      <c r="F1008" s="9"/>
      <c r="G1008" s="9"/>
      <c r="H1008" s="9"/>
      <c r="I1008" s="9"/>
      <c r="J1008" s="9"/>
    </row>
    <row r="1009" spans="1:10" x14ac:dyDescent="0.2">
      <c r="A1009" s="9"/>
      <c r="B1009" s="9"/>
      <c r="C1009" s="9"/>
      <c r="D1009" s="9"/>
      <c r="E1009" s="9"/>
      <c r="F1009" s="9"/>
      <c r="G1009" s="9"/>
      <c r="H1009" s="9"/>
      <c r="I1009" s="9"/>
      <c r="J1009" s="9"/>
    </row>
    <row r="1010" spans="1:10" x14ac:dyDescent="0.2">
      <c r="A1010" s="9"/>
      <c r="B1010" s="9"/>
      <c r="C1010" s="9"/>
      <c r="D1010" s="9"/>
      <c r="E1010" s="9"/>
      <c r="F1010" s="9"/>
      <c r="G1010" s="9"/>
      <c r="H1010" s="9"/>
      <c r="I1010" s="9"/>
      <c r="J1010" s="9"/>
    </row>
    <row r="1011" spans="1:10" x14ac:dyDescent="0.2">
      <c r="A1011" s="9"/>
      <c r="B1011" s="9"/>
      <c r="C1011" s="9"/>
      <c r="D1011" s="9"/>
      <c r="E1011" s="9"/>
      <c r="F1011" s="9"/>
      <c r="G1011" s="9"/>
      <c r="H1011" s="9"/>
      <c r="I1011" s="9"/>
      <c r="J1011" s="9"/>
    </row>
    <row r="1012" spans="1:10" x14ac:dyDescent="0.2">
      <c r="A1012" s="9"/>
      <c r="B1012" s="9"/>
      <c r="C1012" s="9"/>
      <c r="D1012" s="9"/>
      <c r="E1012" s="9"/>
      <c r="F1012" s="9"/>
      <c r="G1012" s="9"/>
      <c r="H1012" s="9"/>
      <c r="I1012" s="9"/>
      <c r="J1012" s="9"/>
    </row>
    <row r="1013" spans="1:10" x14ac:dyDescent="0.2">
      <c r="A1013" s="9"/>
      <c r="B1013" s="9"/>
      <c r="C1013" s="9"/>
      <c r="D1013" s="9"/>
      <c r="E1013" s="9"/>
      <c r="F1013" s="9"/>
      <c r="G1013" s="9"/>
      <c r="H1013" s="9"/>
      <c r="I1013" s="9"/>
      <c r="J1013" s="9"/>
    </row>
    <row r="1014" spans="1:10" x14ac:dyDescent="0.2">
      <c r="A1014" s="9"/>
      <c r="B1014" s="9"/>
      <c r="C1014" s="9"/>
      <c r="D1014" s="9"/>
      <c r="E1014" s="9"/>
      <c r="F1014" s="9"/>
      <c r="G1014" s="9"/>
      <c r="H1014" s="9"/>
      <c r="I1014" s="9"/>
      <c r="J1014" s="9"/>
    </row>
    <row r="1015" spans="1:10" x14ac:dyDescent="0.2">
      <c r="A1015" s="9"/>
      <c r="B1015" s="9"/>
      <c r="C1015" s="9"/>
      <c r="D1015" s="9"/>
      <c r="E1015" s="9"/>
      <c r="F1015" s="9"/>
      <c r="G1015" s="9"/>
      <c r="H1015" s="9"/>
      <c r="I1015" s="9"/>
      <c r="J1015" s="9"/>
    </row>
    <row r="1016" spans="1:10" x14ac:dyDescent="0.2">
      <c r="A1016" s="9"/>
      <c r="B1016" s="9"/>
      <c r="C1016" s="9"/>
      <c r="D1016" s="9"/>
      <c r="E1016" s="9"/>
      <c r="F1016" s="9"/>
      <c r="G1016" s="9"/>
      <c r="H1016" s="9"/>
      <c r="I1016" s="9"/>
      <c r="J1016" s="9"/>
    </row>
    <row r="1017" spans="1:10" x14ac:dyDescent="0.2">
      <c r="A1017" s="9"/>
      <c r="B1017" s="9"/>
      <c r="C1017" s="9"/>
      <c r="D1017" s="9"/>
      <c r="E1017" s="9"/>
      <c r="F1017" s="9"/>
      <c r="G1017" s="9"/>
      <c r="H1017" s="9"/>
      <c r="I1017" s="9"/>
      <c r="J1017" s="9"/>
    </row>
    <row r="1018" spans="1:10" x14ac:dyDescent="0.2">
      <c r="A1018" s="9"/>
      <c r="B1018" s="9"/>
      <c r="C1018" s="9"/>
      <c r="D1018" s="9"/>
      <c r="E1018" s="9"/>
      <c r="F1018" s="9"/>
      <c r="G1018" s="9"/>
      <c r="H1018" s="9"/>
      <c r="I1018" s="9"/>
      <c r="J1018" s="9"/>
    </row>
    <row r="1019" spans="1:10" x14ac:dyDescent="0.2">
      <c r="A1019" s="9"/>
      <c r="B1019" s="9"/>
      <c r="C1019" s="9"/>
      <c r="D1019" s="9"/>
      <c r="E1019" s="9"/>
      <c r="F1019" s="9"/>
      <c r="G1019" s="9"/>
      <c r="H1019" s="9"/>
      <c r="I1019" s="9"/>
      <c r="J1019" s="9"/>
    </row>
    <row r="1020" spans="1:10" x14ac:dyDescent="0.2">
      <c r="A1020" s="9"/>
      <c r="B1020" s="9"/>
      <c r="C1020" s="9"/>
      <c r="D1020" s="9"/>
      <c r="E1020" s="9"/>
      <c r="F1020" s="9"/>
      <c r="G1020" s="9"/>
      <c r="H1020" s="9"/>
      <c r="I1020" s="9"/>
      <c r="J1020" s="9"/>
    </row>
    <row r="1021" spans="1:10" x14ac:dyDescent="0.2">
      <c r="A1021" s="9"/>
      <c r="B1021" s="9"/>
      <c r="C1021" s="9"/>
      <c r="D1021" s="9"/>
      <c r="E1021" s="9"/>
      <c r="F1021" s="9"/>
      <c r="G1021" s="9"/>
      <c r="H1021" s="9"/>
      <c r="I1021" s="9"/>
      <c r="J1021" s="9"/>
    </row>
    <row r="1022" spans="1:10" x14ac:dyDescent="0.2">
      <c r="A1022" s="9"/>
      <c r="B1022" s="9"/>
      <c r="C1022" s="9"/>
      <c r="D1022" s="9"/>
      <c r="E1022" s="9"/>
      <c r="F1022" s="9"/>
      <c r="G1022" s="9"/>
      <c r="H1022" s="9"/>
      <c r="I1022" s="9"/>
      <c r="J1022" s="9"/>
    </row>
    <row r="1023" spans="1:10" x14ac:dyDescent="0.2">
      <c r="A1023" s="9"/>
      <c r="B1023" s="9"/>
      <c r="C1023" s="9"/>
      <c r="D1023" s="9"/>
      <c r="E1023" s="9"/>
      <c r="F1023" s="9"/>
      <c r="G1023" s="9"/>
      <c r="H1023" s="9"/>
      <c r="I1023" s="9"/>
      <c r="J1023" s="9"/>
    </row>
    <row r="1024" spans="1:10" x14ac:dyDescent="0.2">
      <c r="A1024" s="9"/>
      <c r="B1024" s="9"/>
      <c r="C1024" s="9"/>
      <c r="D1024" s="9"/>
      <c r="E1024" s="9"/>
      <c r="F1024" s="9"/>
      <c r="G1024" s="9"/>
      <c r="H1024" s="9"/>
      <c r="I1024" s="9"/>
      <c r="J1024" s="9"/>
    </row>
    <row r="1025" spans="1:10" x14ac:dyDescent="0.2">
      <c r="A1025" s="9"/>
      <c r="B1025" s="9"/>
      <c r="C1025" s="9"/>
      <c r="D1025" s="9"/>
      <c r="E1025" s="9"/>
      <c r="F1025" s="9"/>
      <c r="G1025" s="9"/>
      <c r="H1025" s="9"/>
      <c r="I1025" s="9"/>
      <c r="J1025" s="9"/>
    </row>
    <row r="1026" spans="1:10" x14ac:dyDescent="0.2">
      <c r="A1026" s="9"/>
      <c r="B1026" s="9"/>
      <c r="C1026" s="9"/>
      <c r="D1026" s="9"/>
      <c r="E1026" s="9"/>
      <c r="F1026" s="9"/>
      <c r="G1026" s="9"/>
      <c r="H1026" s="9"/>
      <c r="I1026" s="9"/>
      <c r="J1026" s="9"/>
    </row>
    <row r="1027" spans="1:10" x14ac:dyDescent="0.2">
      <c r="A1027" s="9"/>
      <c r="B1027" s="9"/>
      <c r="C1027" s="9"/>
      <c r="D1027" s="9"/>
      <c r="E1027" s="9"/>
      <c r="F1027" s="9"/>
      <c r="G1027" s="9"/>
      <c r="H1027" s="9"/>
      <c r="I1027" s="9"/>
      <c r="J1027" s="9"/>
    </row>
    <row r="1028" spans="1:10" x14ac:dyDescent="0.2">
      <c r="A1028" s="9"/>
      <c r="B1028" s="9"/>
      <c r="C1028" s="9"/>
      <c r="D1028" s="9"/>
      <c r="E1028" s="9"/>
      <c r="F1028" s="9"/>
      <c r="G1028" s="9"/>
      <c r="H1028" s="9"/>
      <c r="I1028" s="9"/>
      <c r="J1028" s="9"/>
    </row>
    <row r="1029" spans="1:10" x14ac:dyDescent="0.2">
      <c r="A1029" s="9"/>
      <c r="B1029" s="9"/>
      <c r="C1029" s="9"/>
      <c r="D1029" s="9"/>
      <c r="E1029" s="9"/>
      <c r="F1029" s="9"/>
      <c r="G1029" s="9"/>
      <c r="H1029" s="9"/>
      <c r="I1029" s="9"/>
      <c r="J1029" s="9"/>
    </row>
    <row r="1030" spans="1:10" x14ac:dyDescent="0.2">
      <c r="A1030" s="9"/>
      <c r="B1030" s="9"/>
      <c r="C1030" s="9"/>
      <c r="D1030" s="9"/>
      <c r="E1030" s="9"/>
      <c r="F1030" s="9"/>
      <c r="G1030" s="9"/>
      <c r="H1030" s="9"/>
      <c r="I1030" s="9"/>
      <c r="J1030" s="9"/>
    </row>
    <row r="1031" spans="1:10" x14ac:dyDescent="0.2">
      <c r="A1031" s="9"/>
      <c r="B1031" s="9"/>
      <c r="C1031" s="9"/>
      <c r="D1031" s="9"/>
      <c r="E1031" s="9"/>
      <c r="F1031" s="9"/>
      <c r="G1031" s="9"/>
      <c r="H1031" s="9"/>
      <c r="I1031" s="9"/>
      <c r="J1031" s="9"/>
    </row>
    <row r="1032" spans="1:10" x14ac:dyDescent="0.2">
      <c r="A1032" s="9"/>
      <c r="B1032" s="9"/>
      <c r="C1032" s="9"/>
      <c r="D1032" s="9"/>
      <c r="E1032" s="9"/>
      <c r="F1032" s="9"/>
      <c r="G1032" s="9"/>
      <c r="H1032" s="9"/>
      <c r="I1032" s="9"/>
      <c r="J1032" s="9"/>
    </row>
    <row r="1033" spans="1:10" x14ac:dyDescent="0.2">
      <c r="A1033" s="9"/>
      <c r="B1033" s="9"/>
      <c r="C1033" s="9"/>
      <c r="D1033" s="9"/>
      <c r="E1033" s="9"/>
      <c r="F1033" s="9"/>
      <c r="G1033" s="9"/>
      <c r="H1033" s="9"/>
      <c r="I1033" s="9"/>
      <c r="J1033" s="9"/>
    </row>
    <row r="1034" spans="1:10" x14ac:dyDescent="0.2">
      <c r="A1034" s="9"/>
      <c r="B1034" s="9"/>
      <c r="C1034" s="9"/>
      <c r="D1034" s="9"/>
      <c r="E1034" s="9"/>
      <c r="F1034" s="9"/>
      <c r="G1034" s="9"/>
      <c r="H1034" s="9"/>
      <c r="I1034" s="9"/>
      <c r="J1034" s="9"/>
    </row>
    <row r="1035" spans="1:10" x14ac:dyDescent="0.2">
      <c r="A1035" s="9"/>
      <c r="B1035" s="9"/>
      <c r="C1035" s="9"/>
      <c r="D1035" s="9"/>
      <c r="E1035" s="9"/>
      <c r="F1035" s="9"/>
      <c r="G1035" s="9"/>
      <c r="H1035" s="9"/>
      <c r="I1035" s="9"/>
      <c r="J1035" s="9"/>
    </row>
    <row r="1036" spans="1:10" x14ac:dyDescent="0.2">
      <c r="A1036" s="9"/>
      <c r="B1036" s="9"/>
      <c r="C1036" s="9"/>
      <c r="D1036" s="9"/>
      <c r="E1036" s="9"/>
      <c r="F1036" s="9"/>
      <c r="G1036" s="9"/>
      <c r="H1036" s="9"/>
      <c r="I1036" s="9"/>
      <c r="J1036" s="9"/>
    </row>
    <row r="1037" spans="1:10" x14ac:dyDescent="0.2">
      <c r="A1037" s="9"/>
      <c r="B1037" s="9"/>
      <c r="C1037" s="9"/>
      <c r="D1037" s="9"/>
      <c r="E1037" s="9"/>
      <c r="F1037" s="9"/>
      <c r="G1037" s="9"/>
      <c r="H1037" s="9"/>
      <c r="I1037" s="9"/>
      <c r="J1037" s="9"/>
    </row>
    <row r="1038" spans="1:10" x14ac:dyDescent="0.2">
      <c r="A1038" s="9"/>
      <c r="B1038" s="9"/>
      <c r="C1038" s="9"/>
      <c r="D1038" s="9"/>
      <c r="E1038" s="9"/>
      <c r="F1038" s="9"/>
      <c r="G1038" s="9"/>
      <c r="H1038" s="9"/>
      <c r="I1038" s="9"/>
      <c r="J1038" s="9"/>
    </row>
    <row r="1039" spans="1:10" x14ac:dyDescent="0.2">
      <c r="A1039" s="9"/>
      <c r="B1039" s="9"/>
      <c r="C1039" s="9"/>
      <c r="D1039" s="9"/>
      <c r="E1039" s="9"/>
      <c r="F1039" s="9"/>
      <c r="G1039" s="9"/>
      <c r="H1039" s="9"/>
      <c r="I1039" s="9"/>
      <c r="J1039" s="9"/>
    </row>
    <row r="1040" spans="1:10" x14ac:dyDescent="0.2">
      <c r="A1040" s="9"/>
      <c r="B1040" s="9"/>
      <c r="C1040" s="9"/>
      <c r="D1040" s="9"/>
      <c r="E1040" s="9"/>
      <c r="F1040" s="9"/>
      <c r="G1040" s="9"/>
      <c r="H1040" s="9"/>
      <c r="I1040" s="9"/>
      <c r="J1040" s="9"/>
    </row>
    <row r="1041" spans="1:10" x14ac:dyDescent="0.2">
      <c r="A1041" s="9"/>
      <c r="B1041" s="9"/>
      <c r="C1041" s="9"/>
      <c r="D1041" s="9"/>
      <c r="E1041" s="9"/>
      <c r="F1041" s="9"/>
      <c r="G1041" s="9"/>
      <c r="H1041" s="9"/>
      <c r="I1041" s="9"/>
      <c r="J1041" s="9"/>
    </row>
    <row r="1042" spans="1:10" x14ac:dyDescent="0.2">
      <c r="A1042" s="9"/>
      <c r="B1042" s="9"/>
      <c r="C1042" s="9"/>
      <c r="D1042" s="9"/>
      <c r="E1042" s="9"/>
      <c r="F1042" s="9"/>
      <c r="G1042" s="9"/>
      <c r="H1042" s="9"/>
      <c r="I1042" s="9"/>
      <c r="J1042" s="9"/>
    </row>
    <row r="1043" spans="1:10" x14ac:dyDescent="0.2">
      <c r="A1043" s="9"/>
      <c r="B1043" s="9"/>
      <c r="C1043" s="9"/>
      <c r="D1043" s="9"/>
      <c r="E1043" s="9"/>
      <c r="F1043" s="9"/>
      <c r="G1043" s="9"/>
      <c r="H1043" s="9"/>
      <c r="I1043" s="9"/>
      <c r="J1043" s="9"/>
    </row>
    <row r="1044" spans="1:10" x14ac:dyDescent="0.2">
      <c r="A1044" s="9"/>
      <c r="B1044" s="9"/>
      <c r="C1044" s="9"/>
      <c r="D1044" s="9"/>
      <c r="E1044" s="9"/>
      <c r="F1044" s="9"/>
      <c r="G1044" s="9"/>
      <c r="H1044" s="9"/>
      <c r="I1044" s="9"/>
      <c r="J1044" s="9"/>
    </row>
    <row r="1045" spans="1:10" x14ac:dyDescent="0.2">
      <c r="A1045" s="9"/>
      <c r="B1045" s="9"/>
      <c r="C1045" s="9"/>
      <c r="D1045" s="9"/>
      <c r="E1045" s="9"/>
      <c r="F1045" s="9"/>
      <c r="G1045" s="9"/>
      <c r="H1045" s="9"/>
      <c r="I1045" s="9"/>
      <c r="J1045" s="9"/>
    </row>
    <row r="1046" spans="1:10" x14ac:dyDescent="0.2">
      <c r="A1046" s="9"/>
      <c r="B1046" s="9"/>
      <c r="C1046" s="9"/>
      <c r="D1046" s="9"/>
      <c r="E1046" s="9"/>
      <c r="F1046" s="9"/>
      <c r="G1046" s="9"/>
      <c r="H1046" s="9"/>
      <c r="I1046" s="9"/>
      <c r="J1046" s="9"/>
    </row>
    <row r="1047" spans="1:10" x14ac:dyDescent="0.2">
      <c r="A1047" s="9"/>
      <c r="B1047" s="9"/>
      <c r="C1047" s="9"/>
      <c r="D1047" s="9"/>
      <c r="E1047" s="9"/>
      <c r="F1047" s="9"/>
      <c r="G1047" s="9"/>
      <c r="H1047" s="9"/>
      <c r="I1047" s="9"/>
      <c r="J1047" s="9"/>
    </row>
    <row r="1048" spans="1:10" x14ac:dyDescent="0.2">
      <c r="A1048" s="9"/>
      <c r="B1048" s="9"/>
      <c r="C1048" s="9"/>
      <c r="D1048" s="9"/>
      <c r="E1048" s="9"/>
      <c r="F1048" s="9"/>
      <c r="G1048" s="9"/>
      <c r="H1048" s="9"/>
      <c r="I1048" s="9"/>
      <c r="J1048" s="9"/>
    </row>
    <row r="1049" spans="1:10" x14ac:dyDescent="0.2">
      <c r="A1049" s="9"/>
      <c r="B1049" s="9"/>
      <c r="C1049" s="9"/>
      <c r="D1049" s="9"/>
      <c r="E1049" s="9"/>
      <c r="F1049" s="9"/>
      <c r="G1049" s="9"/>
      <c r="H1049" s="9"/>
      <c r="I1049" s="9"/>
      <c r="J1049" s="9"/>
    </row>
    <row r="1050" spans="1:10" x14ac:dyDescent="0.2">
      <c r="A1050" s="9"/>
      <c r="B1050" s="9"/>
      <c r="C1050" s="9"/>
      <c r="D1050" s="9"/>
      <c r="E1050" s="9"/>
      <c r="F1050" s="9"/>
      <c r="G1050" s="9"/>
      <c r="H1050" s="9"/>
      <c r="I1050" s="9"/>
      <c r="J1050" s="9"/>
    </row>
    <row r="1051" spans="1:10" x14ac:dyDescent="0.2">
      <c r="A1051" s="9"/>
      <c r="B1051" s="9"/>
      <c r="C1051" s="9"/>
      <c r="D1051" s="9"/>
      <c r="E1051" s="9"/>
      <c r="F1051" s="9"/>
      <c r="G1051" s="9"/>
      <c r="H1051" s="9"/>
      <c r="I1051" s="9"/>
      <c r="J1051" s="9"/>
    </row>
    <row r="1052" spans="1:10" x14ac:dyDescent="0.2">
      <c r="A1052" s="9"/>
      <c r="B1052" s="9"/>
      <c r="C1052" s="9"/>
      <c r="D1052" s="9"/>
      <c r="E1052" s="9"/>
      <c r="F1052" s="9"/>
      <c r="G1052" s="9"/>
      <c r="H1052" s="9"/>
      <c r="I1052" s="9"/>
      <c r="J1052" s="9"/>
    </row>
    <row r="1053" spans="1:10" x14ac:dyDescent="0.2">
      <c r="A1053" s="9"/>
      <c r="B1053" s="9"/>
      <c r="C1053" s="9"/>
      <c r="D1053" s="9"/>
      <c r="E1053" s="9"/>
      <c r="F1053" s="9"/>
      <c r="G1053" s="9"/>
      <c r="H1053" s="9"/>
      <c r="I1053" s="9"/>
      <c r="J1053" s="9"/>
    </row>
    <row r="1054" spans="1:10" x14ac:dyDescent="0.2">
      <c r="A1054" s="9"/>
      <c r="B1054" s="9"/>
      <c r="C1054" s="9"/>
      <c r="D1054" s="9"/>
      <c r="E1054" s="9"/>
      <c r="F1054" s="9"/>
      <c r="G1054" s="9"/>
      <c r="H1054" s="9"/>
      <c r="I1054" s="9"/>
      <c r="J1054" s="9"/>
    </row>
    <row r="1055" spans="1:10" x14ac:dyDescent="0.2">
      <c r="A1055" s="9"/>
      <c r="B1055" s="9"/>
      <c r="C1055" s="9"/>
      <c r="D1055" s="9"/>
      <c r="E1055" s="9"/>
      <c r="F1055" s="9"/>
      <c r="G1055" s="9"/>
      <c r="H1055" s="9"/>
      <c r="I1055" s="9"/>
      <c r="J1055" s="9"/>
    </row>
    <row r="1056" spans="1:10" x14ac:dyDescent="0.2">
      <c r="A1056" s="9"/>
      <c r="B1056" s="9"/>
      <c r="C1056" s="9"/>
      <c r="D1056" s="9"/>
      <c r="E1056" s="9"/>
      <c r="F1056" s="9"/>
      <c r="G1056" s="9"/>
      <c r="H1056" s="9"/>
      <c r="I1056" s="9"/>
      <c r="J1056" s="9"/>
    </row>
    <row r="1057" spans="1:10" x14ac:dyDescent="0.2">
      <c r="A1057" s="9"/>
      <c r="B1057" s="9"/>
      <c r="C1057" s="9"/>
      <c r="D1057" s="9"/>
      <c r="E1057" s="9"/>
      <c r="F1057" s="9"/>
      <c r="G1057" s="9"/>
      <c r="H1057" s="9"/>
      <c r="I1057" s="9"/>
      <c r="J1057" s="9"/>
    </row>
    <row r="1058" spans="1:10" x14ac:dyDescent="0.2">
      <c r="A1058" s="9"/>
      <c r="B1058" s="9"/>
      <c r="C1058" s="9"/>
      <c r="D1058" s="9"/>
      <c r="E1058" s="9"/>
      <c r="F1058" s="9"/>
      <c r="G1058" s="9"/>
      <c r="H1058" s="9"/>
      <c r="I1058" s="9"/>
      <c r="J1058" s="9"/>
    </row>
    <row r="1059" spans="1:10" x14ac:dyDescent="0.2">
      <c r="A1059" s="9"/>
      <c r="B1059" s="9"/>
      <c r="C1059" s="9"/>
      <c r="D1059" s="9"/>
      <c r="E1059" s="9"/>
      <c r="F1059" s="9"/>
      <c r="G1059" s="9"/>
      <c r="H1059" s="9"/>
      <c r="I1059" s="9"/>
      <c r="J1059" s="9"/>
    </row>
    <row r="1060" spans="1:10" x14ac:dyDescent="0.2">
      <c r="A1060" s="9"/>
      <c r="B1060" s="9"/>
      <c r="C1060" s="9"/>
      <c r="D1060" s="9"/>
      <c r="E1060" s="9"/>
      <c r="F1060" s="9"/>
      <c r="G1060" s="9"/>
      <c r="H1060" s="9"/>
      <c r="I1060" s="9"/>
      <c r="J1060" s="9"/>
    </row>
    <row r="1061" spans="1:10" x14ac:dyDescent="0.2">
      <c r="A1061" s="9"/>
      <c r="B1061" s="9"/>
      <c r="C1061" s="9"/>
      <c r="D1061" s="9"/>
      <c r="E1061" s="9"/>
      <c r="F1061" s="9"/>
      <c r="G1061" s="9"/>
      <c r="H1061" s="9"/>
      <c r="I1061" s="9"/>
      <c r="J1061" s="9"/>
    </row>
    <row r="1062" spans="1:10" x14ac:dyDescent="0.2">
      <c r="A1062" s="9"/>
      <c r="B1062" s="9"/>
      <c r="C1062" s="9"/>
      <c r="D1062" s="9"/>
      <c r="E1062" s="9"/>
      <c r="F1062" s="9"/>
      <c r="G1062" s="9"/>
      <c r="H1062" s="9"/>
      <c r="I1062" s="9"/>
      <c r="J1062" s="9"/>
    </row>
    <row r="1063" spans="1:10" x14ac:dyDescent="0.2">
      <c r="A1063" s="9"/>
      <c r="B1063" s="9"/>
      <c r="C1063" s="9"/>
      <c r="D1063" s="9"/>
      <c r="E1063" s="9"/>
      <c r="F1063" s="9"/>
      <c r="G1063" s="9"/>
      <c r="H1063" s="9"/>
      <c r="I1063" s="9"/>
      <c r="J1063" s="9"/>
    </row>
    <row r="1064" spans="1:10" x14ac:dyDescent="0.2">
      <c r="A1064" s="9"/>
      <c r="B1064" s="9"/>
      <c r="C1064" s="9"/>
      <c r="D1064" s="9"/>
      <c r="E1064" s="9"/>
      <c r="F1064" s="9"/>
      <c r="G1064" s="9"/>
      <c r="H1064" s="9"/>
      <c r="I1064" s="9"/>
      <c r="J1064" s="9"/>
    </row>
    <row r="1065" spans="1:10" x14ac:dyDescent="0.2">
      <c r="A1065" s="9"/>
      <c r="B1065" s="9"/>
      <c r="C1065" s="9"/>
      <c r="D1065" s="9"/>
      <c r="E1065" s="9"/>
      <c r="F1065" s="9"/>
      <c r="G1065" s="9"/>
      <c r="H1065" s="9"/>
      <c r="I1065" s="9"/>
      <c r="J1065" s="9"/>
    </row>
    <row r="1066" spans="1:10" x14ac:dyDescent="0.2">
      <c r="A1066" s="9"/>
      <c r="B1066" s="9"/>
      <c r="C1066" s="9"/>
      <c r="D1066" s="9"/>
      <c r="E1066" s="9"/>
      <c r="F1066" s="9"/>
      <c r="G1066" s="9"/>
      <c r="H1066" s="9"/>
      <c r="I1066" s="9"/>
      <c r="J1066" s="9"/>
    </row>
    <row r="1067" spans="1:10" x14ac:dyDescent="0.2">
      <c r="A1067" s="9"/>
      <c r="B1067" s="9"/>
      <c r="C1067" s="9"/>
      <c r="D1067" s="9"/>
      <c r="E1067" s="9"/>
      <c r="F1067" s="9"/>
      <c r="G1067" s="9"/>
      <c r="H1067" s="9"/>
      <c r="I1067" s="9"/>
      <c r="J1067" s="9"/>
    </row>
    <row r="1068" spans="1:10" x14ac:dyDescent="0.2">
      <c r="A1068" s="9"/>
      <c r="B1068" s="9"/>
      <c r="C1068" s="9"/>
      <c r="D1068" s="9"/>
      <c r="E1068" s="9"/>
      <c r="F1068" s="9"/>
      <c r="G1068" s="9"/>
      <c r="H1068" s="9"/>
      <c r="I1068" s="9"/>
      <c r="J1068" s="9"/>
    </row>
    <row r="1069" spans="1:10" x14ac:dyDescent="0.2">
      <c r="A1069" s="9"/>
      <c r="B1069" s="9"/>
      <c r="C1069" s="9"/>
      <c r="D1069" s="9"/>
      <c r="E1069" s="9"/>
      <c r="F1069" s="9"/>
      <c r="G1069" s="9"/>
      <c r="H1069" s="9"/>
      <c r="I1069" s="9"/>
      <c r="J1069" s="9"/>
    </row>
    <row r="1070" spans="1:10" x14ac:dyDescent="0.2">
      <c r="A1070" s="9"/>
      <c r="B1070" s="9"/>
      <c r="C1070" s="9"/>
      <c r="D1070" s="9"/>
      <c r="E1070" s="9"/>
      <c r="F1070" s="9"/>
      <c r="G1070" s="9"/>
      <c r="H1070" s="9"/>
      <c r="I1070" s="9"/>
      <c r="J1070" s="9"/>
    </row>
    <row r="1071" spans="1:10" x14ac:dyDescent="0.2">
      <c r="A1071" s="9"/>
      <c r="B1071" s="9"/>
      <c r="C1071" s="9"/>
      <c r="D1071" s="9"/>
      <c r="E1071" s="9"/>
      <c r="F1071" s="9"/>
      <c r="G1071" s="9"/>
      <c r="H1071" s="9"/>
      <c r="I1071" s="9"/>
      <c r="J1071" s="9"/>
    </row>
    <row r="1072" spans="1:10" x14ac:dyDescent="0.2">
      <c r="A1072" s="9"/>
      <c r="B1072" s="9"/>
      <c r="C1072" s="9"/>
      <c r="D1072" s="9"/>
      <c r="E1072" s="9"/>
      <c r="F1072" s="9"/>
      <c r="G1072" s="9"/>
      <c r="H1072" s="9"/>
      <c r="I1072" s="9"/>
      <c r="J1072" s="9"/>
    </row>
    <row r="1073" spans="1:10" x14ac:dyDescent="0.2">
      <c r="A1073" s="9"/>
      <c r="B1073" s="9"/>
      <c r="C1073" s="9"/>
      <c r="D1073" s="9"/>
      <c r="E1073" s="9"/>
      <c r="F1073" s="9"/>
      <c r="G1073" s="9"/>
      <c r="H1073" s="9"/>
      <c r="I1073" s="9"/>
      <c r="J1073" s="9"/>
    </row>
    <row r="1074" spans="1:10" x14ac:dyDescent="0.2">
      <c r="A1074" s="9"/>
      <c r="B1074" s="9"/>
      <c r="C1074" s="9"/>
      <c r="D1074" s="9"/>
      <c r="E1074" s="9"/>
      <c r="F1074" s="9"/>
      <c r="G1074" s="9"/>
      <c r="H1074" s="9"/>
      <c r="I1074" s="9"/>
      <c r="J1074" s="9"/>
    </row>
    <row r="1075" spans="1:10" x14ac:dyDescent="0.2">
      <c r="A1075" s="9"/>
      <c r="B1075" s="9"/>
      <c r="C1075" s="9"/>
      <c r="D1075" s="9"/>
      <c r="E1075" s="9"/>
      <c r="F1075" s="9"/>
      <c r="G1075" s="9"/>
      <c r="H1075" s="9"/>
      <c r="I1075" s="9"/>
      <c r="J1075" s="9"/>
    </row>
    <row r="1076" spans="1:10" x14ac:dyDescent="0.2">
      <c r="A1076" s="9"/>
      <c r="B1076" s="9"/>
      <c r="C1076" s="9"/>
      <c r="D1076" s="9"/>
      <c r="E1076" s="9"/>
      <c r="F1076" s="9"/>
      <c r="G1076" s="9"/>
      <c r="H1076" s="9"/>
      <c r="I1076" s="9"/>
      <c r="J1076" s="9"/>
    </row>
    <row r="1077" spans="1:10" x14ac:dyDescent="0.2">
      <c r="A1077" s="9"/>
      <c r="B1077" s="9"/>
      <c r="C1077" s="9"/>
      <c r="D1077" s="9"/>
      <c r="E1077" s="9"/>
      <c r="F1077" s="9"/>
      <c r="G1077" s="9"/>
      <c r="H1077" s="9"/>
      <c r="I1077" s="9"/>
      <c r="J1077" s="9"/>
    </row>
    <row r="1078" spans="1:10" x14ac:dyDescent="0.2">
      <c r="A1078" s="9"/>
      <c r="B1078" s="9"/>
      <c r="C1078" s="9"/>
      <c r="D1078" s="9"/>
      <c r="E1078" s="9"/>
      <c r="F1078" s="9"/>
      <c r="G1078" s="9"/>
      <c r="H1078" s="9"/>
      <c r="I1078" s="9"/>
      <c r="J1078" s="9"/>
    </row>
    <row r="1079" spans="1:10" x14ac:dyDescent="0.2">
      <c r="A1079" s="9"/>
      <c r="B1079" s="9"/>
      <c r="C1079" s="9"/>
      <c r="D1079" s="9"/>
      <c r="E1079" s="9"/>
      <c r="F1079" s="9"/>
      <c r="G1079" s="9"/>
      <c r="H1079" s="9"/>
      <c r="I1079" s="9"/>
      <c r="J1079" s="9"/>
    </row>
    <row r="1080" spans="1:10" x14ac:dyDescent="0.2">
      <c r="A1080" s="9"/>
      <c r="B1080" s="9"/>
      <c r="C1080" s="9"/>
      <c r="D1080" s="9"/>
      <c r="E1080" s="9"/>
      <c r="F1080" s="9"/>
      <c r="G1080" s="9"/>
      <c r="H1080" s="9"/>
      <c r="I1080" s="9"/>
      <c r="J1080" s="9"/>
    </row>
    <row r="1081" spans="1:10" x14ac:dyDescent="0.2">
      <c r="A1081" s="9"/>
      <c r="B1081" s="9"/>
      <c r="C1081" s="9"/>
      <c r="D1081" s="9"/>
      <c r="E1081" s="9"/>
      <c r="F1081" s="9"/>
      <c r="G1081" s="9"/>
      <c r="H1081" s="9"/>
      <c r="I1081" s="9"/>
      <c r="J1081" s="9"/>
    </row>
    <row r="1082" spans="1:10" x14ac:dyDescent="0.2">
      <c r="A1082" s="9"/>
      <c r="B1082" s="9"/>
      <c r="C1082" s="9"/>
      <c r="D1082" s="9"/>
      <c r="E1082" s="9"/>
      <c r="F1082" s="9"/>
      <c r="G1082" s="9"/>
      <c r="H1082" s="9"/>
      <c r="I1082" s="9"/>
      <c r="J1082" s="9"/>
    </row>
    <row r="1083" spans="1:10" x14ac:dyDescent="0.2">
      <c r="A1083" s="9"/>
      <c r="B1083" s="9"/>
      <c r="C1083" s="9"/>
      <c r="D1083" s="9"/>
      <c r="E1083" s="9"/>
      <c r="F1083" s="9"/>
      <c r="G1083" s="9"/>
      <c r="H1083" s="9"/>
      <c r="I1083" s="9"/>
      <c r="J1083" s="9"/>
    </row>
    <row r="1084" spans="1:10" x14ac:dyDescent="0.2">
      <c r="A1084" s="9"/>
      <c r="B1084" s="9"/>
      <c r="C1084" s="9"/>
      <c r="D1084" s="9"/>
      <c r="E1084" s="9"/>
      <c r="F1084" s="9"/>
      <c r="G1084" s="9"/>
      <c r="H1084" s="9"/>
      <c r="I1084" s="9"/>
      <c r="J1084" s="9"/>
    </row>
    <row r="1085" spans="1:10" x14ac:dyDescent="0.2">
      <c r="A1085" s="9"/>
      <c r="B1085" s="9"/>
      <c r="C1085" s="9"/>
      <c r="D1085" s="9"/>
      <c r="E1085" s="9"/>
      <c r="F1085" s="9"/>
      <c r="G1085" s="9"/>
      <c r="H1085" s="9"/>
      <c r="I1085" s="9"/>
      <c r="J1085" s="9"/>
    </row>
    <row r="1086" spans="1:10" x14ac:dyDescent="0.2">
      <c r="A1086" s="9"/>
      <c r="B1086" s="9"/>
      <c r="C1086" s="9"/>
      <c r="D1086" s="9"/>
      <c r="E1086" s="9"/>
      <c r="F1086" s="9"/>
      <c r="G1086" s="9"/>
      <c r="H1086" s="9"/>
      <c r="I1086" s="9"/>
      <c r="J1086" s="9"/>
    </row>
    <row r="1087" spans="1:10" x14ac:dyDescent="0.2">
      <c r="A1087" s="9"/>
      <c r="B1087" s="9"/>
      <c r="C1087" s="9"/>
      <c r="D1087" s="9"/>
      <c r="E1087" s="9"/>
      <c r="F1087" s="9"/>
      <c r="G1087" s="9"/>
      <c r="H1087" s="9"/>
      <c r="I1087" s="9"/>
      <c r="J1087" s="9"/>
    </row>
    <row r="1088" spans="1:10" x14ac:dyDescent="0.2">
      <c r="A1088" s="9"/>
      <c r="B1088" s="9"/>
      <c r="C1088" s="9"/>
      <c r="D1088" s="9"/>
      <c r="E1088" s="9"/>
      <c r="F1088" s="9"/>
      <c r="G1088" s="9"/>
      <c r="H1088" s="9"/>
      <c r="I1088" s="9"/>
      <c r="J1088" s="9"/>
    </row>
    <row r="1089" spans="1:10" x14ac:dyDescent="0.2">
      <c r="A1089" s="9"/>
      <c r="B1089" s="9"/>
      <c r="C1089" s="9"/>
      <c r="D1089" s="9"/>
      <c r="E1089" s="9"/>
      <c r="F1089" s="9"/>
      <c r="G1089" s="9"/>
      <c r="H1089" s="9"/>
      <c r="I1089" s="9"/>
      <c r="J1089" s="9"/>
    </row>
    <row r="1090" spans="1:10" x14ac:dyDescent="0.2">
      <c r="A1090" s="9"/>
      <c r="B1090" s="9"/>
      <c r="C1090" s="9"/>
      <c r="D1090" s="9"/>
      <c r="E1090" s="9"/>
      <c r="F1090" s="9"/>
      <c r="G1090" s="9"/>
      <c r="H1090" s="9"/>
      <c r="I1090" s="9"/>
      <c r="J1090" s="9"/>
    </row>
    <row r="1091" spans="1:10" x14ac:dyDescent="0.2">
      <c r="A1091" s="9"/>
      <c r="B1091" s="9"/>
      <c r="C1091" s="9"/>
      <c r="D1091" s="9"/>
      <c r="E1091" s="9"/>
      <c r="F1091" s="9"/>
      <c r="G1091" s="9"/>
      <c r="H1091" s="9"/>
      <c r="I1091" s="9"/>
      <c r="J1091" s="9"/>
    </row>
    <row r="1092" spans="1:10" x14ac:dyDescent="0.2">
      <c r="A1092" s="9"/>
      <c r="B1092" s="9"/>
      <c r="C1092" s="9"/>
      <c r="D1092" s="9"/>
      <c r="E1092" s="9"/>
      <c r="F1092" s="9"/>
      <c r="G1092" s="9"/>
      <c r="H1092" s="9"/>
      <c r="I1092" s="9"/>
      <c r="J1092" s="9"/>
    </row>
    <row r="1093" spans="1:10" x14ac:dyDescent="0.2">
      <c r="A1093" s="9"/>
      <c r="B1093" s="9"/>
      <c r="C1093" s="9"/>
      <c r="D1093" s="9"/>
      <c r="E1093" s="9"/>
      <c r="F1093" s="9"/>
      <c r="G1093" s="9"/>
      <c r="H1093" s="9"/>
      <c r="I1093" s="9"/>
      <c r="J1093" s="9"/>
    </row>
    <row r="1094" spans="1:10" x14ac:dyDescent="0.2">
      <c r="A1094" s="9"/>
      <c r="B1094" s="9"/>
      <c r="C1094" s="9"/>
      <c r="D1094" s="9"/>
      <c r="E1094" s="9"/>
      <c r="F1094" s="9"/>
      <c r="G1094" s="9"/>
      <c r="H1094" s="9"/>
      <c r="I1094" s="9"/>
      <c r="J1094" s="9"/>
    </row>
    <row r="1095" spans="1:10" x14ac:dyDescent="0.2">
      <c r="A1095" s="9"/>
      <c r="B1095" s="9"/>
      <c r="C1095" s="9"/>
      <c r="D1095" s="9"/>
      <c r="E1095" s="9"/>
      <c r="F1095" s="9"/>
      <c r="G1095" s="9"/>
      <c r="H1095" s="9"/>
      <c r="I1095" s="9"/>
      <c r="J1095" s="9"/>
    </row>
    <row r="1096" spans="1:10" x14ac:dyDescent="0.2">
      <c r="A1096" s="9"/>
      <c r="B1096" s="9"/>
      <c r="C1096" s="9"/>
      <c r="D1096" s="9"/>
      <c r="E1096" s="9"/>
      <c r="F1096" s="9"/>
      <c r="G1096" s="9"/>
      <c r="H1096" s="9"/>
      <c r="I1096" s="9"/>
      <c r="J1096" s="9"/>
    </row>
    <row r="1097" spans="1:10" x14ac:dyDescent="0.2">
      <c r="A1097" s="9"/>
      <c r="B1097" s="9"/>
      <c r="C1097" s="9"/>
      <c r="D1097" s="9"/>
      <c r="E1097" s="9"/>
      <c r="F1097" s="9"/>
      <c r="G1097" s="9"/>
      <c r="H1097" s="9"/>
      <c r="I1097" s="9"/>
      <c r="J1097" s="9"/>
    </row>
    <row r="1098" spans="1:10" x14ac:dyDescent="0.2">
      <c r="A1098" s="9"/>
      <c r="B1098" s="9"/>
      <c r="C1098" s="9"/>
      <c r="D1098" s="9"/>
      <c r="E1098" s="9"/>
      <c r="F1098" s="9"/>
      <c r="G1098" s="9"/>
      <c r="H1098" s="9"/>
      <c r="I1098" s="9"/>
      <c r="J1098" s="9"/>
    </row>
    <row r="1099" spans="1:10" x14ac:dyDescent="0.2">
      <c r="A1099" s="9"/>
      <c r="B1099" s="9"/>
      <c r="C1099" s="9"/>
      <c r="D1099" s="9"/>
      <c r="E1099" s="9"/>
      <c r="F1099" s="9"/>
      <c r="G1099" s="9"/>
      <c r="H1099" s="9"/>
      <c r="I1099" s="9"/>
      <c r="J1099" s="9"/>
    </row>
    <row r="1100" spans="1:10" x14ac:dyDescent="0.2">
      <c r="A1100" s="9"/>
      <c r="B1100" s="9"/>
      <c r="C1100" s="9"/>
      <c r="D1100" s="9"/>
      <c r="E1100" s="9"/>
      <c r="F1100" s="9"/>
      <c r="G1100" s="9"/>
      <c r="H1100" s="9"/>
      <c r="I1100" s="9"/>
      <c r="J1100" s="9"/>
    </row>
    <row r="1101" spans="1:10" x14ac:dyDescent="0.2">
      <c r="A1101" s="9"/>
      <c r="B1101" s="9"/>
      <c r="C1101" s="9"/>
      <c r="D1101" s="9"/>
      <c r="E1101" s="9"/>
      <c r="F1101" s="9"/>
      <c r="G1101" s="9"/>
      <c r="H1101" s="9"/>
      <c r="I1101" s="9"/>
      <c r="J1101" s="9"/>
    </row>
    <row r="1102" spans="1:10" x14ac:dyDescent="0.2">
      <c r="A1102" s="9"/>
      <c r="B1102" s="9"/>
      <c r="C1102" s="9"/>
      <c r="D1102" s="9"/>
      <c r="E1102" s="9"/>
      <c r="F1102" s="9"/>
      <c r="G1102" s="9"/>
      <c r="H1102" s="9"/>
      <c r="I1102" s="9"/>
      <c r="J1102" s="9"/>
    </row>
    <row r="1103" spans="1:10" x14ac:dyDescent="0.2">
      <c r="A1103" s="9"/>
      <c r="B1103" s="9"/>
      <c r="C1103" s="9"/>
      <c r="D1103" s="9"/>
      <c r="E1103" s="9"/>
      <c r="F1103" s="9"/>
      <c r="G1103" s="9"/>
      <c r="H1103" s="9"/>
      <c r="I1103" s="9"/>
      <c r="J1103" s="9"/>
    </row>
    <row r="1104" spans="1:10" x14ac:dyDescent="0.2">
      <c r="A1104" s="9"/>
      <c r="B1104" s="9"/>
      <c r="C1104" s="9"/>
      <c r="D1104" s="9"/>
      <c r="E1104" s="9"/>
      <c r="F1104" s="9"/>
      <c r="G1104" s="9"/>
      <c r="H1104" s="9"/>
      <c r="I1104" s="9"/>
      <c r="J1104" s="9"/>
    </row>
    <row r="1105" spans="1:10" x14ac:dyDescent="0.2">
      <c r="A1105" s="9"/>
      <c r="B1105" s="9"/>
      <c r="C1105" s="9"/>
      <c r="D1105" s="9"/>
      <c r="E1105" s="9"/>
      <c r="F1105" s="9"/>
      <c r="G1105" s="9"/>
      <c r="H1105" s="9"/>
      <c r="I1105" s="9"/>
      <c r="J1105" s="9"/>
    </row>
    <row r="1106" spans="1:10" x14ac:dyDescent="0.2">
      <c r="A1106" s="9"/>
      <c r="B1106" s="9"/>
      <c r="C1106" s="9"/>
      <c r="D1106" s="9"/>
      <c r="E1106" s="9"/>
      <c r="F1106" s="9"/>
      <c r="G1106" s="9"/>
      <c r="H1106" s="9"/>
      <c r="I1106" s="9"/>
      <c r="J1106" s="9"/>
    </row>
    <row r="1107" spans="1:10" x14ac:dyDescent="0.2">
      <c r="A1107" s="9"/>
      <c r="B1107" s="9"/>
      <c r="C1107" s="9"/>
      <c r="D1107" s="9"/>
      <c r="E1107" s="9"/>
      <c r="F1107" s="9"/>
      <c r="G1107" s="9"/>
      <c r="H1107" s="9"/>
      <c r="I1107" s="9"/>
      <c r="J1107" s="9"/>
    </row>
    <row r="1108" spans="1:10" x14ac:dyDescent="0.2">
      <c r="A1108" s="9"/>
      <c r="B1108" s="9"/>
      <c r="C1108" s="9"/>
      <c r="D1108" s="9"/>
      <c r="E1108" s="9"/>
      <c r="F1108" s="9"/>
      <c r="G1108" s="9"/>
      <c r="H1108" s="9"/>
      <c r="I1108" s="9"/>
      <c r="J1108" s="9"/>
    </row>
    <row r="1109" spans="1:10" x14ac:dyDescent="0.2">
      <c r="A1109" s="9"/>
      <c r="B1109" s="9"/>
      <c r="C1109" s="9"/>
      <c r="D1109" s="9"/>
      <c r="E1109" s="9"/>
      <c r="F1109" s="9"/>
      <c r="G1109" s="9"/>
      <c r="H1109" s="9"/>
      <c r="I1109" s="9"/>
      <c r="J1109" s="9"/>
    </row>
    <row r="1110" spans="1:10" x14ac:dyDescent="0.2">
      <c r="A1110" s="9"/>
      <c r="B1110" s="9"/>
      <c r="C1110" s="9"/>
      <c r="D1110" s="9"/>
      <c r="E1110" s="9"/>
      <c r="F1110" s="9"/>
      <c r="G1110" s="9"/>
      <c r="H1110" s="9"/>
      <c r="I1110" s="9"/>
      <c r="J1110" s="9"/>
    </row>
    <row r="1111" spans="1:10" x14ac:dyDescent="0.2">
      <c r="A1111" s="9"/>
      <c r="B1111" s="9"/>
      <c r="C1111" s="9"/>
      <c r="D1111" s="9"/>
      <c r="E1111" s="9"/>
      <c r="F1111" s="9"/>
      <c r="G1111" s="9"/>
      <c r="H1111" s="9"/>
      <c r="I1111" s="9"/>
      <c r="J1111" s="9"/>
    </row>
    <row r="1112" spans="1:10" x14ac:dyDescent="0.2">
      <c r="A1112" s="9"/>
      <c r="B1112" s="9"/>
      <c r="C1112" s="9"/>
      <c r="D1112" s="9"/>
      <c r="E1112" s="9"/>
      <c r="F1112" s="9"/>
      <c r="G1112" s="9"/>
      <c r="H1112" s="9"/>
      <c r="I1112" s="9"/>
      <c r="J1112" s="9"/>
    </row>
    <row r="1113" spans="1:10" x14ac:dyDescent="0.2">
      <c r="A1113" s="9"/>
      <c r="B1113" s="9"/>
      <c r="C1113" s="9"/>
      <c r="D1113" s="9"/>
      <c r="E1113" s="9"/>
      <c r="F1113" s="9"/>
      <c r="G1113" s="9"/>
      <c r="H1113" s="9"/>
      <c r="I1113" s="9"/>
      <c r="J1113" s="9"/>
    </row>
    <row r="1114" spans="1:10" x14ac:dyDescent="0.2">
      <c r="A1114" s="9"/>
      <c r="B1114" s="9"/>
      <c r="C1114" s="9"/>
      <c r="D1114" s="9"/>
      <c r="E1114" s="9"/>
      <c r="F1114" s="9"/>
      <c r="G1114" s="9"/>
      <c r="H1114" s="9"/>
      <c r="I1114" s="9"/>
      <c r="J1114" s="9"/>
    </row>
    <row r="1115" spans="1:10" x14ac:dyDescent="0.2">
      <c r="A1115" s="9"/>
      <c r="B1115" s="9"/>
      <c r="C1115" s="9"/>
      <c r="D1115" s="9"/>
      <c r="E1115" s="9"/>
      <c r="F1115" s="9"/>
      <c r="G1115" s="9"/>
      <c r="H1115" s="9"/>
      <c r="I1115" s="9"/>
      <c r="J1115" s="9"/>
    </row>
    <row r="1116" spans="1:10" x14ac:dyDescent="0.2">
      <c r="A1116" s="9"/>
      <c r="B1116" s="9"/>
      <c r="C1116" s="9"/>
      <c r="D1116" s="9"/>
      <c r="E1116" s="9"/>
      <c r="F1116" s="9"/>
      <c r="G1116" s="9"/>
      <c r="H1116" s="9"/>
      <c r="I1116" s="9"/>
      <c r="J1116" s="9"/>
    </row>
    <row r="1117" spans="1:10" x14ac:dyDescent="0.2">
      <c r="A1117" s="9"/>
      <c r="B1117" s="9"/>
      <c r="C1117" s="9"/>
      <c r="D1117" s="9"/>
      <c r="E1117" s="9"/>
      <c r="F1117" s="9"/>
      <c r="G1117" s="9"/>
      <c r="H1117" s="9"/>
      <c r="I1117" s="9"/>
      <c r="J1117" s="9"/>
    </row>
    <row r="1118" spans="1:10" x14ac:dyDescent="0.2">
      <c r="A1118" s="9"/>
      <c r="B1118" s="9"/>
      <c r="C1118" s="9"/>
      <c r="D1118" s="9"/>
      <c r="E1118" s="9"/>
      <c r="F1118" s="9"/>
      <c r="G1118" s="9"/>
      <c r="H1118" s="9"/>
      <c r="I1118" s="9"/>
      <c r="J1118" s="9"/>
    </row>
    <row r="1119" spans="1:10" x14ac:dyDescent="0.2">
      <c r="A1119" s="9"/>
      <c r="B1119" s="9"/>
      <c r="C1119" s="9"/>
      <c r="D1119" s="9"/>
      <c r="E1119" s="9"/>
      <c r="F1119" s="9"/>
      <c r="G1119" s="9"/>
      <c r="H1119" s="9"/>
      <c r="I1119" s="9"/>
      <c r="J1119" s="9"/>
    </row>
    <row r="1120" spans="1:10" x14ac:dyDescent="0.2">
      <c r="A1120" s="9"/>
      <c r="B1120" s="9"/>
      <c r="C1120" s="9"/>
      <c r="D1120" s="9"/>
      <c r="E1120" s="9"/>
      <c r="F1120" s="9"/>
      <c r="G1120" s="9"/>
      <c r="H1120" s="9"/>
      <c r="I1120" s="9"/>
      <c r="J1120" s="9"/>
    </row>
    <row r="1121" spans="1:10" x14ac:dyDescent="0.2">
      <c r="A1121" s="9"/>
      <c r="B1121" s="9"/>
      <c r="C1121" s="9"/>
      <c r="D1121" s="9"/>
      <c r="E1121" s="9"/>
      <c r="F1121" s="9"/>
      <c r="G1121" s="9"/>
      <c r="H1121" s="9"/>
      <c r="I1121" s="9"/>
      <c r="J1121" s="9"/>
    </row>
    <row r="1122" spans="1:10" x14ac:dyDescent="0.2">
      <c r="A1122" s="9"/>
      <c r="B1122" s="9"/>
      <c r="C1122" s="9"/>
      <c r="D1122" s="9"/>
      <c r="E1122" s="9"/>
      <c r="F1122" s="9"/>
      <c r="G1122" s="9"/>
      <c r="H1122" s="9"/>
      <c r="I1122" s="9"/>
      <c r="J1122" s="9"/>
    </row>
    <row r="1123" spans="1:10" x14ac:dyDescent="0.2">
      <c r="A1123" s="9"/>
      <c r="B1123" s="9"/>
      <c r="C1123" s="9"/>
      <c r="D1123" s="9"/>
      <c r="E1123" s="9"/>
      <c r="F1123" s="9"/>
      <c r="G1123" s="9"/>
      <c r="H1123" s="9"/>
      <c r="I1123" s="9"/>
      <c r="J1123" s="9"/>
    </row>
    <row r="1124" spans="1:10" x14ac:dyDescent="0.2">
      <c r="A1124" s="9"/>
      <c r="B1124" s="9"/>
      <c r="C1124" s="9"/>
      <c r="D1124" s="9"/>
      <c r="E1124" s="9"/>
      <c r="F1124" s="9"/>
      <c r="G1124" s="9"/>
      <c r="H1124" s="9"/>
      <c r="I1124" s="9"/>
      <c r="J1124" s="9"/>
    </row>
    <row r="1125" spans="1:10" x14ac:dyDescent="0.2">
      <c r="A1125" s="9"/>
      <c r="B1125" s="9"/>
      <c r="C1125" s="9"/>
      <c r="D1125" s="9"/>
      <c r="E1125" s="9"/>
      <c r="F1125" s="9"/>
      <c r="G1125" s="9"/>
      <c r="H1125" s="9"/>
      <c r="I1125" s="9"/>
      <c r="J1125" s="9"/>
    </row>
    <row r="1126" spans="1:10" x14ac:dyDescent="0.2">
      <c r="A1126" s="9"/>
      <c r="B1126" s="9"/>
      <c r="C1126" s="9"/>
      <c r="D1126" s="9"/>
      <c r="E1126" s="9"/>
      <c r="F1126" s="9"/>
      <c r="G1126" s="9"/>
      <c r="H1126" s="9"/>
      <c r="I1126" s="9"/>
      <c r="J1126" s="9"/>
    </row>
    <row r="1127" spans="1:10" x14ac:dyDescent="0.2">
      <c r="A1127" s="9"/>
      <c r="B1127" s="9"/>
      <c r="C1127" s="9"/>
      <c r="D1127" s="9"/>
      <c r="E1127" s="9"/>
      <c r="F1127" s="9"/>
      <c r="G1127" s="9"/>
      <c r="H1127" s="9"/>
      <c r="I1127" s="9"/>
      <c r="J1127" s="9"/>
    </row>
    <row r="1128" spans="1:10" x14ac:dyDescent="0.2">
      <c r="A1128" s="9"/>
      <c r="B1128" s="9"/>
      <c r="C1128" s="9"/>
      <c r="D1128" s="9"/>
      <c r="E1128" s="9"/>
      <c r="F1128" s="9"/>
      <c r="G1128" s="9"/>
      <c r="H1128" s="9"/>
      <c r="I1128" s="9"/>
      <c r="J1128" s="9"/>
    </row>
    <row r="1129" spans="1:10" x14ac:dyDescent="0.2">
      <c r="A1129" s="9"/>
      <c r="B1129" s="9"/>
      <c r="C1129" s="9"/>
      <c r="D1129" s="9"/>
      <c r="E1129" s="9"/>
      <c r="F1129" s="9"/>
      <c r="G1129" s="9"/>
      <c r="H1129" s="9"/>
      <c r="I1129" s="9"/>
      <c r="J1129" s="9"/>
    </row>
    <row r="1130" spans="1:10" x14ac:dyDescent="0.2">
      <c r="A1130" s="9"/>
      <c r="B1130" s="9"/>
      <c r="C1130" s="9"/>
      <c r="D1130" s="9"/>
      <c r="E1130" s="9"/>
      <c r="F1130" s="9"/>
      <c r="G1130" s="9"/>
      <c r="H1130" s="9"/>
      <c r="I1130" s="9"/>
      <c r="J1130" s="9"/>
    </row>
    <row r="1131" spans="1:10" x14ac:dyDescent="0.2">
      <c r="A1131" s="9"/>
      <c r="B1131" s="9"/>
      <c r="C1131" s="9"/>
      <c r="D1131" s="9"/>
      <c r="E1131" s="9"/>
      <c r="F1131" s="9"/>
      <c r="G1131" s="9"/>
      <c r="H1131" s="9"/>
      <c r="I1131" s="9"/>
      <c r="J1131" s="9"/>
    </row>
    <row r="1132" spans="1:10" x14ac:dyDescent="0.2">
      <c r="A1132" s="9"/>
      <c r="B1132" s="9"/>
      <c r="C1132" s="9"/>
      <c r="D1132" s="9"/>
      <c r="E1132" s="9"/>
      <c r="F1132" s="9"/>
      <c r="G1132" s="9"/>
      <c r="H1132" s="9"/>
      <c r="I1132" s="9"/>
      <c r="J1132" s="9"/>
    </row>
    <row r="1133" spans="1:10" x14ac:dyDescent="0.2">
      <c r="A1133" s="9"/>
      <c r="B1133" s="9"/>
      <c r="C1133" s="9"/>
      <c r="D1133" s="9"/>
      <c r="E1133" s="9"/>
      <c r="F1133" s="9"/>
      <c r="G1133" s="9"/>
      <c r="H1133" s="9"/>
      <c r="I1133" s="9"/>
      <c r="J1133" s="9"/>
    </row>
    <row r="1134" spans="1:10" x14ac:dyDescent="0.2">
      <c r="A1134" s="9"/>
      <c r="B1134" s="9"/>
      <c r="C1134" s="9"/>
      <c r="D1134" s="9"/>
      <c r="E1134" s="9"/>
      <c r="F1134" s="9"/>
      <c r="G1134" s="9"/>
      <c r="H1134" s="9"/>
      <c r="I1134" s="9"/>
      <c r="J1134" s="9"/>
    </row>
    <row r="1135" spans="1:10" x14ac:dyDescent="0.2">
      <c r="A1135" s="9"/>
      <c r="B1135" s="9"/>
      <c r="C1135" s="9"/>
      <c r="D1135" s="9"/>
      <c r="E1135" s="9"/>
      <c r="F1135" s="9"/>
      <c r="G1135" s="9"/>
      <c r="H1135" s="9"/>
      <c r="I1135" s="9"/>
      <c r="J1135" s="9"/>
    </row>
    <row r="1136" spans="1:10" x14ac:dyDescent="0.2">
      <c r="A1136" s="9"/>
      <c r="B1136" s="9"/>
      <c r="C1136" s="9"/>
      <c r="D1136" s="9"/>
      <c r="E1136" s="9"/>
      <c r="F1136" s="9"/>
      <c r="G1136" s="9"/>
      <c r="H1136" s="9"/>
      <c r="I1136" s="9"/>
      <c r="J1136" s="9"/>
    </row>
    <row r="1137" spans="1:10" x14ac:dyDescent="0.2">
      <c r="A1137" s="9"/>
      <c r="B1137" s="9"/>
      <c r="C1137" s="9"/>
      <c r="D1137" s="9"/>
      <c r="E1137" s="9"/>
      <c r="F1137" s="9"/>
      <c r="G1137" s="9"/>
      <c r="H1137" s="9"/>
      <c r="I1137" s="9"/>
      <c r="J1137" s="9"/>
    </row>
    <row r="1138" spans="1:10" x14ac:dyDescent="0.2">
      <c r="A1138" s="9"/>
      <c r="B1138" s="9"/>
      <c r="C1138" s="9"/>
      <c r="D1138" s="9"/>
      <c r="E1138" s="9"/>
      <c r="F1138" s="9"/>
      <c r="G1138" s="9"/>
      <c r="H1138" s="9"/>
      <c r="I1138" s="9"/>
      <c r="J1138" s="9"/>
    </row>
    <row r="1139" spans="1:10" x14ac:dyDescent="0.2">
      <c r="A1139" s="9"/>
      <c r="B1139" s="9"/>
      <c r="C1139" s="9"/>
      <c r="D1139" s="9"/>
      <c r="E1139" s="9"/>
      <c r="F1139" s="9"/>
      <c r="G1139" s="9"/>
      <c r="H1139" s="9"/>
      <c r="I1139" s="9"/>
      <c r="J1139" s="9"/>
    </row>
    <row r="1140" spans="1:10" x14ac:dyDescent="0.2">
      <c r="A1140" s="9"/>
      <c r="B1140" s="9"/>
      <c r="C1140" s="9"/>
      <c r="D1140" s="9"/>
      <c r="E1140" s="9"/>
      <c r="F1140" s="9"/>
      <c r="G1140" s="9"/>
      <c r="H1140" s="9"/>
      <c r="I1140" s="9"/>
      <c r="J1140" s="9"/>
    </row>
    <row r="1141" spans="1:10" x14ac:dyDescent="0.2">
      <c r="A1141" s="9"/>
      <c r="B1141" s="9"/>
      <c r="C1141" s="9"/>
      <c r="D1141" s="9"/>
      <c r="E1141" s="9"/>
      <c r="F1141" s="9"/>
      <c r="G1141" s="9"/>
      <c r="H1141" s="9"/>
      <c r="I1141" s="9"/>
      <c r="J1141" s="9"/>
    </row>
    <row r="1142" spans="1:10" x14ac:dyDescent="0.2">
      <c r="A1142" s="9"/>
      <c r="B1142" s="9"/>
      <c r="C1142" s="9"/>
      <c r="D1142" s="9"/>
      <c r="E1142" s="9"/>
      <c r="F1142" s="9"/>
      <c r="G1142" s="9"/>
      <c r="H1142" s="9"/>
      <c r="I1142" s="9"/>
      <c r="J1142" s="9"/>
    </row>
    <row r="1143" spans="1:10" x14ac:dyDescent="0.2">
      <c r="A1143" s="9"/>
      <c r="B1143" s="9"/>
      <c r="C1143" s="9"/>
      <c r="D1143" s="9"/>
      <c r="E1143" s="9"/>
      <c r="F1143" s="9"/>
      <c r="G1143" s="9"/>
      <c r="H1143" s="9"/>
      <c r="I1143" s="9"/>
      <c r="J1143" s="9"/>
    </row>
    <row r="1144" spans="1:10" x14ac:dyDescent="0.2">
      <c r="A1144" s="9"/>
      <c r="B1144" s="9"/>
      <c r="C1144" s="9"/>
      <c r="D1144" s="9"/>
      <c r="E1144" s="9"/>
      <c r="F1144" s="9"/>
      <c r="G1144" s="9"/>
      <c r="H1144" s="9"/>
      <c r="I1144" s="9"/>
      <c r="J1144" s="9"/>
    </row>
    <row r="1145" spans="1:10" x14ac:dyDescent="0.2">
      <c r="A1145" s="9"/>
      <c r="B1145" s="9"/>
      <c r="C1145" s="9"/>
      <c r="D1145" s="9"/>
      <c r="E1145" s="9"/>
      <c r="F1145" s="9"/>
      <c r="G1145" s="9"/>
      <c r="H1145" s="9"/>
      <c r="I1145" s="9"/>
      <c r="J1145" s="9"/>
    </row>
    <row r="1146" spans="1:10" x14ac:dyDescent="0.2">
      <c r="A1146" s="9"/>
      <c r="B1146" s="9"/>
      <c r="C1146" s="9"/>
      <c r="D1146" s="9"/>
      <c r="E1146" s="9"/>
      <c r="F1146" s="9"/>
      <c r="G1146" s="9"/>
      <c r="H1146" s="9"/>
      <c r="I1146" s="9"/>
      <c r="J1146" s="9"/>
    </row>
    <row r="1147" spans="1:10" x14ac:dyDescent="0.2">
      <c r="A1147" s="9"/>
      <c r="B1147" s="9"/>
      <c r="C1147" s="9"/>
      <c r="D1147" s="9"/>
      <c r="E1147" s="9"/>
      <c r="F1147" s="9"/>
      <c r="G1147" s="9"/>
      <c r="H1147" s="9"/>
      <c r="I1147" s="9"/>
      <c r="J1147" s="9"/>
    </row>
    <row r="1148" spans="1:10" x14ac:dyDescent="0.2">
      <c r="A1148" s="9"/>
      <c r="B1148" s="9"/>
      <c r="C1148" s="9"/>
      <c r="D1148" s="9"/>
      <c r="E1148" s="9"/>
      <c r="F1148" s="9"/>
      <c r="G1148" s="9"/>
      <c r="H1148" s="9"/>
      <c r="I1148" s="9"/>
      <c r="J1148" s="9"/>
    </row>
    <row r="1149" spans="1:10" x14ac:dyDescent="0.2">
      <c r="A1149" s="9"/>
      <c r="B1149" s="9"/>
      <c r="C1149" s="9"/>
      <c r="D1149" s="9"/>
      <c r="E1149" s="9"/>
      <c r="F1149" s="9"/>
      <c r="G1149" s="9"/>
      <c r="H1149" s="9"/>
      <c r="I1149" s="9"/>
      <c r="J1149" s="9"/>
    </row>
    <row r="1150" spans="1:10" x14ac:dyDescent="0.2">
      <c r="A1150" s="9"/>
      <c r="B1150" s="9"/>
      <c r="C1150" s="9"/>
      <c r="D1150" s="9"/>
      <c r="E1150" s="9"/>
      <c r="F1150" s="9"/>
      <c r="G1150" s="9"/>
      <c r="H1150" s="9"/>
      <c r="I1150" s="9"/>
      <c r="J1150" s="9"/>
    </row>
    <row r="1151" spans="1:10" x14ac:dyDescent="0.2">
      <c r="A1151" s="9"/>
      <c r="B1151" s="9"/>
      <c r="C1151" s="9"/>
      <c r="D1151" s="9"/>
      <c r="E1151" s="9"/>
      <c r="F1151" s="9"/>
      <c r="G1151" s="9"/>
      <c r="H1151" s="9"/>
      <c r="I1151" s="9"/>
      <c r="J1151" s="9"/>
    </row>
    <row r="1152" spans="1:10" x14ac:dyDescent="0.2">
      <c r="A1152" s="9"/>
      <c r="B1152" s="9"/>
      <c r="C1152" s="9"/>
      <c r="D1152" s="9"/>
      <c r="E1152" s="9"/>
      <c r="F1152" s="9"/>
      <c r="G1152" s="9"/>
      <c r="H1152" s="9"/>
      <c r="I1152" s="9"/>
      <c r="J1152" s="9"/>
    </row>
    <row r="1153" spans="1:10" x14ac:dyDescent="0.2">
      <c r="A1153" s="9"/>
      <c r="B1153" s="9"/>
      <c r="C1153" s="9"/>
      <c r="D1153" s="9"/>
      <c r="E1153" s="9"/>
      <c r="F1153" s="9"/>
      <c r="G1153" s="9"/>
      <c r="H1153" s="9"/>
      <c r="I1153" s="9"/>
      <c r="J1153" s="9"/>
    </row>
    <row r="1154" spans="1:10" x14ac:dyDescent="0.2">
      <c r="A1154" s="9"/>
      <c r="B1154" s="9"/>
      <c r="C1154" s="9"/>
      <c r="D1154" s="9"/>
      <c r="E1154" s="9"/>
      <c r="F1154" s="9"/>
      <c r="G1154" s="9"/>
      <c r="H1154" s="9"/>
      <c r="I1154" s="9"/>
      <c r="J1154" s="9"/>
    </row>
    <row r="1155" spans="1:10" x14ac:dyDescent="0.2">
      <c r="A1155" s="9"/>
      <c r="B1155" s="9"/>
      <c r="C1155" s="9"/>
      <c r="D1155" s="9"/>
      <c r="E1155" s="9"/>
      <c r="F1155" s="9"/>
      <c r="G1155" s="9"/>
      <c r="H1155" s="9"/>
      <c r="I1155" s="9"/>
      <c r="J1155" s="9"/>
    </row>
    <row r="1156" spans="1:10" x14ac:dyDescent="0.2">
      <c r="A1156" s="9"/>
      <c r="B1156" s="9"/>
      <c r="C1156" s="9"/>
      <c r="D1156" s="9"/>
      <c r="E1156" s="9"/>
      <c r="F1156" s="9"/>
      <c r="G1156" s="9"/>
      <c r="H1156" s="9"/>
      <c r="I1156" s="9"/>
      <c r="J1156" s="9"/>
    </row>
    <row r="1157" spans="1:10" x14ac:dyDescent="0.2">
      <c r="A1157" s="9"/>
      <c r="B1157" s="9"/>
      <c r="C1157" s="9"/>
      <c r="D1157" s="9"/>
      <c r="E1157" s="9"/>
      <c r="F1157" s="9"/>
      <c r="G1157" s="9"/>
      <c r="H1157" s="9"/>
      <c r="I1157" s="9"/>
      <c r="J1157" s="9"/>
    </row>
    <row r="1158" spans="1:10" x14ac:dyDescent="0.2">
      <c r="A1158" s="9"/>
      <c r="B1158" s="9"/>
      <c r="C1158" s="9"/>
      <c r="D1158" s="9"/>
      <c r="E1158" s="9"/>
      <c r="F1158" s="9"/>
      <c r="G1158" s="9"/>
      <c r="H1158" s="9"/>
      <c r="I1158" s="9"/>
      <c r="J1158" s="9"/>
    </row>
    <row r="1159" spans="1:10" x14ac:dyDescent="0.2">
      <c r="A1159" s="9"/>
      <c r="B1159" s="9"/>
      <c r="C1159" s="9"/>
      <c r="D1159" s="9"/>
      <c r="E1159" s="9"/>
      <c r="F1159" s="9"/>
      <c r="G1159" s="9"/>
      <c r="H1159" s="9"/>
      <c r="I1159" s="9"/>
      <c r="J1159" s="9"/>
    </row>
    <row r="1160" spans="1:10" x14ac:dyDescent="0.2">
      <c r="A1160" s="9"/>
      <c r="B1160" s="9"/>
      <c r="C1160" s="9"/>
      <c r="D1160" s="9"/>
      <c r="E1160" s="9"/>
      <c r="F1160" s="9"/>
      <c r="G1160" s="9"/>
      <c r="H1160" s="9"/>
      <c r="I1160" s="9"/>
      <c r="J1160" s="9"/>
    </row>
    <row r="1161" spans="1:10" x14ac:dyDescent="0.2">
      <c r="A1161" s="9"/>
      <c r="B1161" s="9"/>
      <c r="C1161" s="9"/>
      <c r="D1161" s="9"/>
      <c r="E1161" s="9"/>
      <c r="F1161" s="9"/>
      <c r="G1161" s="9"/>
      <c r="H1161" s="9"/>
      <c r="I1161" s="9"/>
      <c r="J1161" s="9"/>
    </row>
    <row r="1162" spans="1:10" x14ac:dyDescent="0.2">
      <c r="A1162" s="9"/>
      <c r="B1162" s="9"/>
      <c r="C1162" s="9"/>
      <c r="D1162" s="9"/>
      <c r="E1162" s="9"/>
      <c r="F1162" s="9"/>
      <c r="G1162" s="9"/>
      <c r="H1162" s="9"/>
      <c r="I1162" s="9"/>
      <c r="J1162" s="9"/>
    </row>
    <row r="1163" spans="1:10" x14ac:dyDescent="0.2">
      <c r="A1163" s="9"/>
      <c r="B1163" s="9"/>
      <c r="C1163" s="9"/>
      <c r="D1163" s="9"/>
      <c r="E1163" s="9"/>
      <c r="F1163" s="9"/>
      <c r="G1163" s="9"/>
      <c r="H1163" s="9"/>
      <c r="I1163" s="9"/>
      <c r="J1163" s="9"/>
    </row>
    <row r="1164" spans="1:10" x14ac:dyDescent="0.2">
      <c r="A1164" s="9"/>
      <c r="B1164" s="9"/>
      <c r="C1164" s="9"/>
      <c r="D1164" s="9"/>
      <c r="E1164" s="9"/>
      <c r="F1164" s="9"/>
      <c r="G1164" s="9"/>
      <c r="H1164" s="9"/>
      <c r="I1164" s="9"/>
      <c r="J1164" s="9"/>
    </row>
    <row r="1165" spans="1:10" x14ac:dyDescent="0.2">
      <c r="A1165" s="9"/>
      <c r="B1165" s="9"/>
      <c r="C1165" s="9"/>
      <c r="D1165" s="9"/>
      <c r="E1165" s="9"/>
      <c r="F1165" s="9"/>
      <c r="G1165" s="9"/>
      <c r="H1165" s="9"/>
      <c r="I1165" s="9"/>
      <c r="J1165" s="9"/>
    </row>
    <row r="1166" spans="1:10" x14ac:dyDescent="0.2">
      <c r="A1166" s="9"/>
      <c r="B1166" s="9"/>
      <c r="C1166" s="9"/>
      <c r="D1166" s="9"/>
      <c r="E1166" s="9"/>
      <c r="F1166" s="9"/>
      <c r="G1166" s="9"/>
      <c r="H1166" s="9"/>
      <c r="I1166" s="9"/>
      <c r="J1166" s="9"/>
    </row>
    <row r="1167" spans="1:10" x14ac:dyDescent="0.2">
      <c r="A1167" s="9"/>
      <c r="B1167" s="9"/>
      <c r="C1167" s="9"/>
      <c r="D1167" s="9"/>
      <c r="E1167" s="9"/>
      <c r="F1167" s="9"/>
      <c r="G1167" s="9"/>
      <c r="H1167" s="9"/>
      <c r="I1167" s="9"/>
      <c r="J1167" s="9"/>
    </row>
    <row r="1168" spans="1:10" x14ac:dyDescent="0.2">
      <c r="A1168" s="9"/>
      <c r="B1168" s="9"/>
      <c r="C1168" s="9"/>
      <c r="D1168" s="9"/>
      <c r="E1168" s="9"/>
      <c r="F1168" s="9"/>
      <c r="G1168" s="9"/>
      <c r="H1168" s="9"/>
      <c r="I1168" s="9"/>
      <c r="J1168" s="9"/>
    </row>
    <row r="1169" spans="1:10" x14ac:dyDescent="0.2">
      <c r="A1169" s="9"/>
      <c r="B1169" s="9"/>
      <c r="C1169" s="9"/>
      <c r="D1169" s="9"/>
      <c r="E1169" s="9"/>
      <c r="F1169" s="9"/>
      <c r="G1169" s="9"/>
      <c r="H1169" s="9"/>
      <c r="I1169" s="9"/>
      <c r="J1169" s="9"/>
    </row>
    <row r="1170" spans="1:10" x14ac:dyDescent="0.2">
      <c r="A1170" s="9"/>
      <c r="B1170" s="9"/>
      <c r="C1170" s="9"/>
      <c r="D1170" s="9"/>
      <c r="E1170" s="9"/>
      <c r="F1170" s="9"/>
      <c r="G1170" s="9"/>
      <c r="H1170" s="9"/>
      <c r="I1170" s="9"/>
      <c r="J1170" s="9"/>
    </row>
    <row r="1171" spans="1:10" x14ac:dyDescent="0.2">
      <c r="A1171" s="9"/>
      <c r="B1171" s="9"/>
      <c r="C1171" s="9"/>
      <c r="D1171" s="9"/>
      <c r="E1171" s="9"/>
      <c r="F1171" s="9"/>
      <c r="G1171" s="9"/>
      <c r="H1171" s="9"/>
      <c r="I1171" s="9"/>
      <c r="J1171" s="9"/>
    </row>
    <row r="1172" spans="1:10" x14ac:dyDescent="0.2">
      <c r="A1172" s="9"/>
      <c r="B1172" s="9"/>
      <c r="C1172" s="9"/>
      <c r="D1172" s="9"/>
      <c r="E1172" s="9"/>
      <c r="F1172" s="9"/>
      <c r="G1172" s="9"/>
      <c r="H1172" s="9"/>
      <c r="I1172" s="9"/>
      <c r="J1172" s="9"/>
    </row>
    <row r="1173" spans="1:10" x14ac:dyDescent="0.2">
      <c r="A1173" s="9"/>
      <c r="B1173" s="9"/>
      <c r="C1173" s="9"/>
      <c r="D1173" s="9"/>
      <c r="E1173" s="9"/>
      <c r="F1173" s="9"/>
      <c r="G1173" s="9"/>
      <c r="H1173" s="9"/>
      <c r="I1173" s="9"/>
      <c r="J1173" s="9"/>
    </row>
    <row r="1174" spans="1:10" x14ac:dyDescent="0.2">
      <c r="A1174" s="9"/>
      <c r="B1174" s="9"/>
      <c r="C1174" s="9"/>
      <c r="D1174" s="9"/>
      <c r="E1174" s="9"/>
      <c r="F1174" s="9"/>
      <c r="G1174" s="9"/>
      <c r="H1174" s="9"/>
      <c r="I1174" s="9"/>
      <c r="J1174" s="9"/>
    </row>
    <row r="1175" spans="1:10" x14ac:dyDescent="0.2">
      <c r="A1175" s="9"/>
      <c r="B1175" s="9"/>
      <c r="C1175" s="9"/>
      <c r="D1175" s="9"/>
      <c r="E1175" s="9"/>
      <c r="F1175" s="9"/>
      <c r="G1175" s="9"/>
      <c r="H1175" s="9"/>
      <c r="I1175" s="9"/>
      <c r="J1175" s="9"/>
    </row>
    <row r="1176" spans="1:10" x14ac:dyDescent="0.2">
      <c r="A1176" s="9"/>
      <c r="B1176" s="9"/>
      <c r="C1176" s="9"/>
      <c r="D1176" s="9"/>
      <c r="E1176" s="9"/>
      <c r="F1176" s="9"/>
      <c r="G1176" s="9"/>
      <c r="H1176" s="9"/>
      <c r="I1176" s="9"/>
      <c r="J1176" s="9"/>
    </row>
    <row r="1177" spans="1:10" x14ac:dyDescent="0.2">
      <c r="A1177" s="9"/>
      <c r="B1177" s="9"/>
      <c r="C1177" s="9"/>
      <c r="D1177" s="9"/>
      <c r="E1177" s="9"/>
      <c r="F1177" s="9"/>
      <c r="G1177" s="9"/>
      <c r="H1177" s="9"/>
      <c r="I1177" s="9"/>
      <c r="J1177" s="9"/>
    </row>
    <row r="1178" spans="1:10" x14ac:dyDescent="0.2">
      <c r="A1178" s="9"/>
      <c r="B1178" s="9"/>
      <c r="C1178" s="9"/>
      <c r="D1178" s="9"/>
      <c r="E1178" s="9"/>
      <c r="F1178" s="9"/>
      <c r="G1178" s="9"/>
      <c r="H1178" s="9"/>
      <c r="I1178" s="9"/>
      <c r="J1178" s="9"/>
    </row>
    <row r="1179" spans="1:10" x14ac:dyDescent="0.2">
      <c r="A1179" s="9"/>
      <c r="B1179" s="9"/>
      <c r="C1179" s="9"/>
      <c r="D1179" s="9"/>
      <c r="E1179" s="9"/>
      <c r="F1179" s="9"/>
      <c r="G1179" s="9"/>
      <c r="H1179" s="9"/>
      <c r="I1179" s="9"/>
      <c r="J1179" s="9"/>
    </row>
    <row r="1180" spans="1:10" x14ac:dyDescent="0.2">
      <c r="A1180" s="9"/>
      <c r="B1180" s="9"/>
      <c r="C1180" s="9"/>
      <c r="D1180" s="9"/>
      <c r="E1180" s="9"/>
      <c r="F1180" s="9"/>
      <c r="G1180" s="9"/>
      <c r="H1180" s="9"/>
      <c r="I1180" s="9"/>
      <c r="J1180" s="9"/>
    </row>
    <row r="1181" spans="1:10" x14ac:dyDescent="0.2">
      <c r="A1181" s="9"/>
      <c r="B1181" s="9"/>
      <c r="C1181" s="9"/>
      <c r="D1181" s="9"/>
      <c r="E1181" s="9"/>
      <c r="F1181" s="9"/>
      <c r="G1181" s="9"/>
      <c r="H1181" s="9"/>
      <c r="I1181" s="9"/>
      <c r="J1181" s="9"/>
    </row>
    <row r="1182" spans="1:10" x14ac:dyDescent="0.2">
      <c r="A1182" s="9"/>
      <c r="B1182" s="9"/>
      <c r="C1182" s="9"/>
      <c r="D1182" s="9"/>
      <c r="E1182" s="9"/>
      <c r="F1182" s="9"/>
      <c r="G1182" s="9"/>
      <c r="H1182" s="9"/>
      <c r="I1182" s="9"/>
      <c r="J1182" s="9"/>
    </row>
    <row r="1183" spans="1:10" x14ac:dyDescent="0.2">
      <c r="A1183" s="9"/>
      <c r="B1183" s="9"/>
      <c r="C1183" s="9"/>
      <c r="D1183" s="9"/>
      <c r="E1183" s="9"/>
      <c r="F1183" s="9"/>
      <c r="G1183" s="9"/>
      <c r="H1183" s="9"/>
      <c r="I1183" s="9"/>
      <c r="J1183" s="9"/>
    </row>
    <row r="1184" spans="1:10" x14ac:dyDescent="0.2">
      <c r="A1184" s="9"/>
      <c r="B1184" s="9"/>
      <c r="C1184" s="9"/>
      <c r="D1184" s="9"/>
      <c r="E1184" s="9"/>
      <c r="F1184" s="9"/>
      <c r="G1184" s="9"/>
      <c r="H1184" s="9"/>
      <c r="I1184" s="9"/>
      <c r="J1184" s="9"/>
    </row>
    <row r="1185" spans="1:10" x14ac:dyDescent="0.2">
      <c r="A1185" s="9"/>
      <c r="B1185" s="9"/>
      <c r="C1185" s="9"/>
      <c r="D1185" s="9"/>
      <c r="E1185" s="9"/>
      <c r="F1185" s="9"/>
      <c r="G1185" s="9"/>
      <c r="H1185" s="9"/>
      <c r="I1185" s="9"/>
      <c r="J1185" s="9"/>
    </row>
    <row r="1186" spans="1:10" x14ac:dyDescent="0.2">
      <c r="A1186" s="9"/>
      <c r="B1186" s="9"/>
      <c r="C1186" s="9"/>
      <c r="D1186" s="9"/>
      <c r="E1186" s="9"/>
      <c r="F1186" s="9"/>
      <c r="G1186" s="9"/>
      <c r="H1186" s="9"/>
      <c r="I1186" s="9"/>
      <c r="J1186" s="9"/>
    </row>
    <row r="1187" spans="1:10" x14ac:dyDescent="0.2">
      <c r="A1187" s="9"/>
      <c r="B1187" s="9"/>
      <c r="C1187" s="9"/>
      <c r="D1187" s="9"/>
      <c r="E1187" s="9"/>
      <c r="F1187" s="9"/>
      <c r="G1187" s="9"/>
      <c r="H1187" s="9"/>
      <c r="I1187" s="9"/>
      <c r="J1187" s="9"/>
    </row>
    <row r="1188" spans="1:10" x14ac:dyDescent="0.2">
      <c r="A1188" s="9"/>
      <c r="B1188" s="9"/>
      <c r="C1188" s="9"/>
      <c r="D1188" s="9"/>
      <c r="E1188" s="9"/>
      <c r="F1188" s="9"/>
      <c r="G1188" s="9"/>
      <c r="H1188" s="9"/>
      <c r="I1188" s="9"/>
      <c r="J1188" s="9"/>
    </row>
    <row r="1189" spans="1:10" x14ac:dyDescent="0.2">
      <c r="A1189" s="9"/>
      <c r="B1189" s="9"/>
      <c r="C1189" s="9"/>
      <c r="D1189" s="9"/>
      <c r="E1189" s="9"/>
      <c r="F1189" s="9"/>
      <c r="G1189" s="9"/>
      <c r="H1189" s="9"/>
      <c r="I1189" s="9"/>
      <c r="J1189" s="9"/>
    </row>
    <row r="1190" spans="1:10" x14ac:dyDescent="0.2">
      <c r="A1190" s="9"/>
      <c r="B1190" s="9"/>
      <c r="C1190" s="9"/>
      <c r="D1190" s="9"/>
      <c r="E1190" s="9"/>
      <c r="F1190" s="9"/>
      <c r="G1190" s="9"/>
      <c r="H1190" s="9"/>
      <c r="I1190" s="9"/>
      <c r="J1190" s="9"/>
    </row>
    <row r="1191" spans="1:10" x14ac:dyDescent="0.2">
      <c r="A1191" s="9"/>
      <c r="B1191" s="9"/>
      <c r="C1191" s="9"/>
      <c r="D1191" s="9"/>
      <c r="E1191" s="9"/>
      <c r="F1191" s="9"/>
      <c r="G1191" s="9"/>
      <c r="H1191" s="9"/>
      <c r="I1191" s="9"/>
      <c r="J1191" s="9"/>
    </row>
    <row r="1192" spans="1:10" x14ac:dyDescent="0.2">
      <c r="A1192" s="9"/>
      <c r="B1192" s="9"/>
      <c r="C1192" s="9"/>
      <c r="D1192" s="9"/>
      <c r="E1192" s="9"/>
      <c r="F1192" s="9"/>
      <c r="G1192" s="9"/>
      <c r="H1192" s="9"/>
      <c r="I1192" s="9"/>
      <c r="J1192" s="9"/>
    </row>
    <row r="1193" spans="1:10" x14ac:dyDescent="0.2">
      <c r="A1193" s="9"/>
      <c r="B1193" s="9"/>
      <c r="C1193" s="9"/>
      <c r="D1193" s="9"/>
      <c r="E1193" s="9"/>
      <c r="F1193" s="9"/>
      <c r="G1193" s="9"/>
      <c r="H1193" s="9"/>
      <c r="I1193" s="9"/>
      <c r="J1193" s="9"/>
    </row>
    <row r="1194" spans="1:10" x14ac:dyDescent="0.2">
      <c r="A1194" s="9"/>
      <c r="B1194" s="9"/>
      <c r="C1194" s="9"/>
      <c r="D1194" s="9"/>
      <c r="E1194" s="9"/>
      <c r="F1194" s="9"/>
      <c r="G1194" s="9"/>
      <c r="H1194" s="9"/>
      <c r="I1194" s="9"/>
      <c r="J1194" s="9"/>
    </row>
    <row r="1195" spans="1:10" x14ac:dyDescent="0.2">
      <c r="A1195" s="9"/>
      <c r="B1195" s="9"/>
      <c r="C1195" s="9"/>
      <c r="D1195" s="9"/>
      <c r="E1195" s="9"/>
      <c r="F1195" s="9"/>
      <c r="G1195" s="9"/>
      <c r="H1195" s="9"/>
      <c r="I1195" s="9"/>
      <c r="J1195" s="9"/>
    </row>
    <row r="1196" spans="1:10" x14ac:dyDescent="0.2">
      <c r="A1196" s="9"/>
      <c r="B1196" s="9"/>
      <c r="C1196" s="9"/>
      <c r="D1196" s="9"/>
      <c r="E1196" s="9"/>
      <c r="F1196" s="9"/>
      <c r="G1196" s="9"/>
      <c r="H1196" s="9"/>
      <c r="I1196" s="9"/>
      <c r="J1196" s="9"/>
    </row>
    <row r="1197" spans="1:10" x14ac:dyDescent="0.2">
      <c r="A1197" s="9"/>
      <c r="B1197" s="9"/>
      <c r="C1197" s="9"/>
      <c r="D1197" s="9"/>
      <c r="E1197" s="9"/>
      <c r="F1197" s="9"/>
      <c r="G1197" s="9"/>
      <c r="H1197" s="9"/>
      <c r="I1197" s="9"/>
      <c r="J1197" s="9"/>
    </row>
    <row r="1198" spans="1:10" x14ac:dyDescent="0.2">
      <c r="A1198" s="9"/>
      <c r="B1198" s="9"/>
      <c r="C1198" s="9"/>
      <c r="D1198" s="9"/>
      <c r="E1198" s="9"/>
      <c r="F1198" s="9"/>
      <c r="G1198" s="9"/>
      <c r="H1198" s="9"/>
      <c r="I1198" s="9"/>
      <c r="J1198" s="9"/>
    </row>
    <row r="1199" spans="1:10" x14ac:dyDescent="0.2">
      <c r="A1199" s="9"/>
      <c r="B1199" s="9"/>
      <c r="C1199" s="9"/>
      <c r="D1199" s="9"/>
      <c r="E1199" s="9"/>
      <c r="F1199" s="9"/>
      <c r="G1199" s="9"/>
      <c r="H1199" s="9"/>
      <c r="I1199" s="9"/>
      <c r="J1199" s="9"/>
    </row>
    <row r="1200" spans="1:10" x14ac:dyDescent="0.2">
      <c r="A1200" s="9"/>
      <c r="B1200" s="9"/>
      <c r="C1200" s="9"/>
      <c r="D1200" s="9"/>
      <c r="E1200" s="9"/>
      <c r="F1200" s="9"/>
      <c r="G1200" s="9"/>
      <c r="H1200" s="9"/>
      <c r="I1200" s="9"/>
      <c r="J1200" s="9"/>
    </row>
    <row r="1201" spans="1:10" x14ac:dyDescent="0.2">
      <c r="A1201" s="9"/>
      <c r="B1201" s="9"/>
      <c r="C1201" s="9"/>
      <c r="D1201" s="9"/>
      <c r="E1201" s="9"/>
      <c r="F1201" s="9"/>
      <c r="G1201" s="9"/>
      <c r="H1201" s="9"/>
      <c r="I1201" s="9"/>
      <c r="J1201" s="9"/>
    </row>
    <row r="1202" spans="1:10" x14ac:dyDescent="0.2">
      <c r="A1202" s="9"/>
      <c r="B1202" s="9"/>
      <c r="C1202" s="9"/>
      <c r="D1202" s="9"/>
      <c r="E1202" s="9"/>
      <c r="F1202" s="9"/>
      <c r="G1202" s="9"/>
      <c r="H1202" s="9"/>
      <c r="I1202" s="9"/>
      <c r="J1202" s="9"/>
    </row>
    <row r="1203" spans="1:10" x14ac:dyDescent="0.2">
      <c r="A1203" s="9"/>
      <c r="B1203" s="9"/>
      <c r="C1203" s="9"/>
      <c r="D1203" s="9"/>
      <c r="E1203" s="9"/>
      <c r="F1203" s="9"/>
      <c r="G1203" s="9"/>
      <c r="H1203" s="9"/>
      <c r="I1203" s="9"/>
      <c r="J1203" s="9"/>
    </row>
    <row r="1204" spans="1:10" x14ac:dyDescent="0.2">
      <c r="A1204" s="9"/>
      <c r="B1204" s="9"/>
      <c r="C1204" s="9"/>
      <c r="D1204" s="9"/>
      <c r="E1204" s="9"/>
      <c r="F1204" s="9"/>
      <c r="G1204" s="9"/>
      <c r="H1204" s="9"/>
      <c r="I1204" s="9"/>
      <c r="J1204" s="9"/>
    </row>
    <row r="1205" spans="1:10" x14ac:dyDescent="0.2">
      <c r="A1205" s="9"/>
      <c r="B1205" s="9"/>
      <c r="C1205" s="9"/>
      <c r="D1205" s="9"/>
      <c r="E1205" s="9"/>
      <c r="F1205" s="9"/>
      <c r="G1205" s="9"/>
      <c r="H1205" s="9"/>
      <c r="I1205" s="9"/>
      <c r="J1205" s="9"/>
    </row>
    <row r="1206" spans="1:10" x14ac:dyDescent="0.2">
      <c r="A1206" s="9"/>
      <c r="B1206" s="9"/>
      <c r="C1206" s="9"/>
      <c r="D1206" s="9"/>
      <c r="E1206" s="9"/>
      <c r="F1206" s="9"/>
      <c r="G1206" s="9"/>
      <c r="H1206" s="9"/>
      <c r="I1206" s="9"/>
      <c r="J1206" s="9"/>
    </row>
    <row r="1207" spans="1:10" x14ac:dyDescent="0.2">
      <c r="A1207" s="9"/>
      <c r="B1207" s="9"/>
      <c r="C1207" s="9"/>
      <c r="D1207" s="9"/>
      <c r="E1207" s="9"/>
      <c r="F1207" s="9"/>
      <c r="G1207" s="9"/>
      <c r="H1207" s="9"/>
      <c r="I1207" s="9"/>
      <c r="J1207" s="9"/>
    </row>
    <row r="1208" spans="1:10" x14ac:dyDescent="0.2">
      <c r="A1208" s="9"/>
      <c r="B1208" s="9"/>
      <c r="C1208" s="9"/>
      <c r="D1208" s="9"/>
      <c r="E1208" s="9"/>
      <c r="F1208" s="9"/>
      <c r="G1208" s="9"/>
      <c r="H1208" s="9"/>
      <c r="I1208" s="9"/>
      <c r="J1208" s="9"/>
    </row>
    <row r="1209" spans="1:10" x14ac:dyDescent="0.2">
      <c r="A1209" s="9"/>
      <c r="B1209" s="9"/>
      <c r="C1209" s="9"/>
      <c r="D1209" s="9"/>
      <c r="E1209" s="9"/>
      <c r="F1209" s="9"/>
      <c r="G1209" s="9"/>
      <c r="H1209" s="9"/>
      <c r="I1209" s="9"/>
      <c r="J1209" s="9"/>
    </row>
    <row r="1210" spans="1:10" x14ac:dyDescent="0.2">
      <c r="A1210" s="9"/>
      <c r="B1210" s="9"/>
      <c r="C1210" s="9"/>
      <c r="D1210" s="9"/>
      <c r="E1210" s="9"/>
      <c r="F1210" s="9"/>
      <c r="G1210" s="9"/>
      <c r="H1210" s="9"/>
      <c r="I1210" s="9"/>
      <c r="J1210" s="9"/>
    </row>
    <row r="1211" spans="1:10" x14ac:dyDescent="0.2">
      <c r="A1211" s="9"/>
      <c r="B1211" s="9"/>
      <c r="C1211" s="9"/>
      <c r="D1211" s="9"/>
      <c r="E1211" s="9"/>
      <c r="F1211" s="9"/>
      <c r="G1211" s="9"/>
      <c r="H1211" s="9"/>
      <c r="I1211" s="9"/>
      <c r="J1211" s="9"/>
    </row>
    <row r="1212" spans="1:10" x14ac:dyDescent="0.2">
      <c r="A1212" s="9"/>
      <c r="B1212" s="9"/>
      <c r="C1212" s="9"/>
      <c r="D1212" s="9"/>
      <c r="E1212" s="9"/>
      <c r="F1212" s="9"/>
      <c r="G1212" s="9"/>
      <c r="H1212" s="9"/>
      <c r="I1212" s="9"/>
      <c r="J1212" s="9"/>
    </row>
    <row r="1213" spans="1:10" x14ac:dyDescent="0.2">
      <c r="A1213" s="9"/>
      <c r="B1213" s="9"/>
      <c r="C1213" s="9"/>
      <c r="D1213" s="9"/>
      <c r="E1213" s="9"/>
      <c r="F1213" s="9"/>
      <c r="G1213" s="9"/>
      <c r="H1213" s="9"/>
      <c r="I1213" s="9"/>
      <c r="J1213" s="9"/>
    </row>
    <row r="1214" spans="1:10" x14ac:dyDescent="0.2">
      <c r="A1214" s="9"/>
      <c r="B1214" s="9"/>
      <c r="C1214" s="9"/>
      <c r="D1214" s="9"/>
      <c r="E1214" s="9"/>
      <c r="F1214" s="9"/>
      <c r="G1214" s="9"/>
      <c r="H1214" s="9"/>
      <c r="I1214" s="9"/>
      <c r="J1214" s="9"/>
    </row>
    <row r="1215" spans="1:10" x14ac:dyDescent="0.2">
      <c r="A1215" s="9"/>
      <c r="B1215" s="9"/>
      <c r="C1215" s="9"/>
      <c r="D1215" s="9"/>
      <c r="E1215" s="9"/>
      <c r="F1215" s="9"/>
      <c r="G1215" s="9"/>
      <c r="H1215" s="9"/>
      <c r="I1215" s="9"/>
      <c r="J1215" s="9"/>
    </row>
    <row r="1216" spans="1:10" x14ac:dyDescent="0.2">
      <c r="A1216" s="9"/>
      <c r="B1216" s="9"/>
      <c r="C1216" s="9"/>
      <c r="D1216" s="9"/>
      <c r="E1216" s="9"/>
      <c r="F1216" s="9"/>
      <c r="G1216" s="9"/>
      <c r="H1216" s="9"/>
      <c r="I1216" s="9"/>
      <c r="J1216" s="9"/>
    </row>
    <row r="1217" spans="1:10" x14ac:dyDescent="0.2">
      <c r="A1217" s="9"/>
      <c r="B1217" s="9"/>
      <c r="C1217" s="9"/>
      <c r="D1217" s="9"/>
      <c r="E1217" s="9"/>
      <c r="F1217" s="9"/>
      <c r="G1217" s="9"/>
      <c r="H1217" s="9"/>
      <c r="I1217" s="9"/>
      <c r="J1217" s="9"/>
    </row>
    <row r="1218" spans="1:10" x14ac:dyDescent="0.2">
      <c r="A1218" s="9"/>
      <c r="B1218" s="9"/>
      <c r="C1218" s="9"/>
      <c r="D1218" s="9"/>
      <c r="E1218" s="9"/>
      <c r="F1218" s="9"/>
      <c r="G1218" s="9"/>
      <c r="H1218" s="9"/>
      <c r="I1218" s="9"/>
      <c r="J1218" s="9"/>
    </row>
    <row r="1219" spans="1:10" x14ac:dyDescent="0.2">
      <c r="A1219" s="9"/>
      <c r="B1219" s="9"/>
      <c r="C1219" s="9"/>
      <c r="D1219" s="9"/>
      <c r="E1219" s="9"/>
      <c r="F1219" s="9"/>
      <c r="G1219" s="9"/>
      <c r="H1219" s="9"/>
      <c r="I1219" s="9"/>
      <c r="J1219" s="9"/>
    </row>
    <row r="1220" spans="1:10" x14ac:dyDescent="0.2">
      <c r="A1220" s="9"/>
      <c r="B1220" s="9"/>
      <c r="C1220" s="9"/>
      <c r="D1220" s="9"/>
      <c r="E1220" s="9"/>
      <c r="F1220" s="9"/>
      <c r="G1220" s="9"/>
      <c r="H1220" s="9"/>
      <c r="I1220" s="9"/>
      <c r="J1220" s="9"/>
    </row>
    <row r="1221" spans="1:10" x14ac:dyDescent="0.2">
      <c r="A1221" s="9"/>
      <c r="B1221" s="9"/>
      <c r="C1221" s="9"/>
      <c r="D1221" s="9"/>
      <c r="E1221" s="9"/>
      <c r="F1221" s="9"/>
      <c r="G1221" s="9"/>
      <c r="H1221" s="9"/>
      <c r="I1221" s="9"/>
      <c r="J1221" s="9"/>
    </row>
    <row r="1222" spans="1:10" x14ac:dyDescent="0.2">
      <c r="A1222" s="9"/>
      <c r="B1222" s="9"/>
      <c r="C1222" s="9"/>
      <c r="D1222" s="9"/>
      <c r="E1222" s="9"/>
      <c r="F1222" s="9"/>
      <c r="G1222" s="9"/>
      <c r="H1222" s="9"/>
      <c r="I1222" s="9"/>
      <c r="J1222" s="9"/>
    </row>
    <row r="1223" spans="1:10" x14ac:dyDescent="0.2">
      <c r="A1223" s="9"/>
      <c r="B1223" s="9"/>
      <c r="C1223" s="9"/>
      <c r="D1223" s="9"/>
      <c r="E1223" s="9"/>
      <c r="F1223" s="9"/>
      <c r="G1223" s="9"/>
      <c r="H1223" s="9"/>
      <c r="I1223" s="9"/>
      <c r="J1223" s="9"/>
    </row>
    <row r="1224" spans="1:10" x14ac:dyDescent="0.2">
      <c r="A1224" s="9"/>
      <c r="B1224" s="9"/>
      <c r="C1224" s="9"/>
      <c r="D1224" s="9"/>
      <c r="E1224" s="9"/>
      <c r="F1224" s="9"/>
      <c r="G1224" s="9"/>
      <c r="H1224" s="9"/>
      <c r="I1224" s="9"/>
      <c r="J1224" s="9"/>
    </row>
    <row r="1225" spans="1:10" x14ac:dyDescent="0.2">
      <c r="A1225" s="9"/>
      <c r="B1225" s="9"/>
      <c r="C1225" s="9"/>
      <c r="D1225" s="9"/>
      <c r="E1225" s="9"/>
      <c r="F1225" s="9"/>
      <c r="G1225" s="9"/>
      <c r="H1225" s="9"/>
      <c r="I1225" s="9"/>
      <c r="J1225" s="9"/>
    </row>
    <row r="1226" spans="1:10" x14ac:dyDescent="0.2">
      <c r="A1226" s="9"/>
      <c r="B1226" s="9"/>
      <c r="C1226" s="9"/>
      <c r="D1226" s="9"/>
      <c r="E1226" s="9"/>
      <c r="F1226" s="9"/>
      <c r="G1226" s="9"/>
      <c r="H1226" s="9"/>
      <c r="I1226" s="9"/>
      <c r="J1226" s="9"/>
    </row>
    <row r="1227" spans="1:10" x14ac:dyDescent="0.2">
      <c r="A1227" s="9"/>
      <c r="B1227" s="9"/>
      <c r="C1227" s="9"/>
      <c r="D1227" s="9"/>
      <c r="E1227" s="9"/>
      <c r="F1227" s="9"/>
      <c r="G1227" s="9"/>
      <c r="H1227" s="9"/>
      <c r="I1227" s="9"/>
      <c r="J1227" s="9"/>
    </row>
    <row r="1228" spans="1:10" x14ac:dyDescent="0.2">
      <c r="A1228" s="9"/>
      <c r="B1228" s="9"/>
      <c r="C1228" s="9"/>
      <c r="D1228" s="9"/>
      <c r="E1228" s="9"/>
      <c r="F1228" s="9"/>
      <c r="G1228" s="9"/>
      <c r="H1228" s="9"/>
      <c r="I1228" s="9"/>
      <c r="J1228" s="9"/>
    </row>
    <row r="1229" spans="1:10" x14ac:dyDescent="0.2">
      <c r="A1229" s="9"/>
      <c r="B1229" s="9"/>
      <c r="C1229" s="9"/>
      <c r="D1229" s="9"/>
      <c r="E1229" s="9"/>
      <c r="F1229" s="9"/>
      <c r="G1229" s="9"/>
      <c r="H1229" s="9"/>
      <c r="I1229" s="9"/>
      <c r="J1229" s="9"/>
    </row>
    <row r="1230" spans="1:10" x14ac:dyDescent="0.2">
      <c r="A1230" s="9"/>
      <c r="B1230" s="9"/>
      <c r="C1230" s="9"/>
      <c r="D1230" s="9"/>
      <c r="E1230" s="9"/>
      <c r="F1230" s="9"/>
      <c r="G1230" s="9"/>
      <c r="H1230" s="9"/>
      <c r="I1230" s="9"/>
      <c r="J1230" s="9"/>
    </row>
    <row r="1231" spans="1:10" x14ac:dyDescent="0.2">
      <c r="A1231" s="9"/>
      <c r="B1231" s="9"/>
      <c r="C1231" s="9"/>
      <c r="D1231" s="9"/>
      <c r="E1231" s="9"/>
      <c r="F1231" s="9"/>
      <c r="G1231" s="9"/>
      <c r="H1231" s="9"/>
      <c r="I1231" s="9"/>
      <c r="J1231" s="9"/>
    </row>
    <row r="1232" spans="1:10" x14ac:dyDescent="0.2">
      <c r="A1232" s="9"/>
      <c r="B1232" s="9"/>
      <c r="C1232" s="9"/>
      <c r="D1232" s="9"/>
      <c r="E1232" s="9"/>
      <c r="F1232" s="9"/>
      <c r="G1232" s="9"/>
      <c r="H1232" s="9"/>
      <c r="I1232" s="9"/>
      <c r="J1232" s="9"/>
    </row>
    <row r="1233" spans="1:10" x14ac:dyDescent="0.2">
      <c r="A1233" s="9"/>
      <c r="B1233" s="9"/>
      <c r="C1233" s="9"/>
      <c r="D1233" s="9"/>
      <c r="E1233" s="9"/>
      <c r="F1233" s="9"/>
      <c r="G1233" s="9"/>
      <c r="H1233" s="9"/>
      <c r="I1233" s="9"/>
      <c r="J1233" s="9"/>
    </row>
    <row r="1234" spans="1:10" x14ac:dyDescent="0.2">
      <c r="A1234" s="9"/>
      <c r="B1234" s="9"/>
      <c r="C1234" s="9"/>
      <c r="D1234" s="9"/>
      <c r="E1234" s="9"/>
      <c r="F1234" s="9"/>
      <c r="G1234" s="9"/>
      <c r="H1234" s="9"/>
      <c r="I1234" s="9"/>
      <c r="J1234" s="9"/>
    </row>
    <row r="1235" spans="1:10" x14ac:dyDescent="0.2">
      <c r="A1235" s="9"/>
      <c r="B1235" s="9"/>
      <c r="C1235" s="9"/>
      <c r="D1235" s="9"/>
      <c r="E1235" s="9"/>
      <c r="F1235" s="9"/>
      <c r="G1235" s="9"/>
      <c r="H1235" s="9"/>
      <c r="I1235" s="9"/>
      <c r="J1235" s="9"/>
    </row>
    <row r="1236" spans="1:10" x14ac:dyDescent="0.2">
      <c r="A1236" s="9"/>
      <c r="B1236" s="9"/>
      <c r="C1236" s="9"/>
      <c r="D1236" s="9"/>
      <c r="E1236" s="9"/>
      <c r="F1236" s="9"/>
      <c r="G1236" s="9"/>
      <c r="H1236" s="9"/>
      <c r="I1236" s="9"/>
      <c r="J1236" s="9"/>
    </row>
    <row r="1237" spans="1:10" x14ac:dyDescent="0.2">
      <c r="A1237" s="9"/>
      <c r="B1237" s="9"/>
      <c r="C1237" s="9"/>
      <c r="D1237" s="9"/>
      <c r="E1237" s="9"/>
      <c r="F1237" s="9"/>
      <c r="G1237" s="9"/>
      <c r="H1237" s="9"/>
      <c r="I1237" s="9"/>
      <c r="J1237" s="9"/>
    </row>
    <row r="1238" spans="1:10" x14ac:dyDescent="0.2">
      <c r="A1238" s="9"/>
      <c r="B1238" s="9"/>
      <c r="C1238" s="9"/>
      <c r="D1238" s="9"/>
      <c r="E1238" s="9"/>
      <c r="F1238" s="9"/>
      <c r="G1238" s="9"/>
      <c r="H1238" s="9"/>
      <c r="I1238" s="9"/>
      <c r="J1238" s="9"/>
    </row>
    <row r="1239" spans="1:10" x14ac:dyDescent="0.2">
      <c r="A1239" s="9"/>
      <c r="B1239" s="9"/>
      <c r="C1239" s="9"/>
      <c r="D1239" s="9"/>
      <c r="E1239" s="9"/>
      <c r="F1239" s="9"/>
      <c r="G1239" s="9"/>
      <c r="H1239" s="9"/>
      <c r="I1239" s="9"/>
      <c r="J1239" s="9"/>
    </row>
    <row r="1240" spans="1:10" x14ac:dyDescent="0.2">
      <c r="A1240" s="9"/>
      <c r="B1240" s="9"/>
      <c r="C1240" s="9"/>
      <c r="D1240" s="9"/>
      <c r="E1240" s="9"/>
      <c r="F1240" s="9"/>
      <c r="G1240" s="9"/>
      <c r="H1240" s="9"/>
      <c r="I1240" s="9"/>
      <c r="J1240" s="9"/>
    </row>
    <row r="1241" spans="1:10" x14ac:dyDescent="0.2">
      <c r="A1241" s="9"/>
      <c r="B1241" s="9"/>
      <c r="C1241" s="9"/>
      <c r="D1241" s="9"/>
      <c r="E1241" s="9"/>
      <c r="F1241" s="9"/>
      <c r="G1241" s="9"/>
      <c r="H1241" s="9"/>
      <c r="I1241" s="9"/>
      <c r="J1241" s="9"/>
    </row>
    <row r="1242" spans="1:10" x14ac:dyDescent="0.2">
      <c r="A1242" s="9"/>
      <c r="B1242" s="9"/>
      <c r="C1242" s="9"/>
      <c r="D1242" s="9"/>
      <c r="E1242" s="9"/>
      <c r="F1242" s="9"/>
      <c r="G1242" s="9"/>
      <c r="H1242" s="9"/>
      <c r="I1242" s="9"/>
      <c r="J1242" s="9"/>
    </row>
    <row r="1243" spans="1:10" x14ac:dyDescent="0.2">
      <c r="A1243" s="9"/>
      <c r="B1243" s="9"/>
      <c r="C1243" s="9"/>
      <c r="D1243" s="9"/>
      <c r="E1243" s="9"/>
      <c r="F1243" s="9"/>
      <c r="G1243" s="9"/>
      <c r="H1243" s="9"/>
      <c r="I1243" s="9"/>
      <c r="J1243" s="9"/>
    </row>
    <row r="1244" spans="1:10" x14ac:dyDescent="0.2">
      <c r="A1244" s="9"/>
      <c r="B1244" s="9"/>
      <c r="C1244" s="9"/>
      <c r="D1244" s="9"/>
      <c r="E1244" s="9"/>
      <c r="F1244" s="9"/>
      <c r="G1244" s="9"/>
      <c r="H1244" s="9"/>
      <c r="I1244" s="9"/>
      <c r="J1244" s="9"/>
    </row>
    <row r="1245" spans="1:10" x14ac:dyDescent="0.2">
      <c r="A1245" s="9"/>
      <c r="B1245" s="9"/>
      <c r="C1245" s="9"/>
      <c r="D1245" s="9"/>
      <c r="E1245" s="9"/>
      <c r="F1245" s="9"/>
      <c r="G1245" s="9"/>
      <c r="H1245" s="9"/>
      <c r="I1245" s="9"/>
      <c r="J1245" s="9"/>
    </row>
    <row r="1246" spans="1:10" x14ac:dyDescent="0.2">
      <c r="A1246" s="9"/>
      <c r="B1246" s="9"/>
      <c r="C1246" s="9"/>
      <c r="D1246" s="9"/>
      <c r="E1246" s="9"/>
      <c r="F1246" s="9"/>
      <c r="G1246" s="9"/>
      <c r="H1246" s="9"/>
      <c r="I1246" s="9"/>
      <c r="J1246" s="9"/>
    </row>
    <row r="1247" spans="1:10" x14ac:dyDescent="0.2">
      <c r="A1247" s="9"/>
      <c r="B1247" s="9"/>
      <c r="C1247" s="9"/>
      <c r="D1247" s="9"/>
      <c r="E1247" s="9"/>
      <c r="F1247" s="9"/>
      <c r="G1247" s="9"/>
      <c r="H1247" s="9"/>
      <c r="I1247" s="9"/>
      <c r="J1247" s="9"/>
    </row>
    <row r="1248" spans="1:10" x14ac:dyDescent="0.2">
      <c r="A1248" s="9"/>
      <c r="B1248" s="9"/>
      <c r="C1248" s="9"/>
      <c r="D1248" s="9"/>
      <c r="E1248" s="9"/>
      <c r="F1248" s="9"/>
      <c r="G1248" s="9"/>
      <c r="H1248" s="9"/>
      <c r="I1248" s="9"/>
      <c r="J1248" s="9"/>
    </row>
    <row r="1249" spans="1:10" x14ac:dyDescent="0.2">
      <c r="A1249" s="9"/>
      <c r="B1249" s="9"/>
      <c r="C1249" s="9"/>
      <c r="D1249" s="9"/>
      <c r="E1249" s="9"/>
      <c r="F1249" s="9"/>
      <c r="G1249" s="9"/>
      <c r="H1249" s="9"/>
      <c r="I1249" s="9"/>
      <c r="J1249" s="9"/>
    </row>
    <row r="1250" spans="1:10" x14ac:dyDescent="0.2">
      <c r="A1250" s="9"/>
      <c r="B1250" s="9"/>
      <c r="C1250" s="9"/>
      <c r="D1250" s="9"/>
      <c r="E1250" s="9"/>
      <c r="F1250" s="9"/>
      <c r="G1250" s="9"/>
      <c r="H1250" s="9"/>
      <c r="I1250" s="9"/>
      <c r="J1250" s="9"/>
    </row>
    <row r="1251" spans="1:10" x14ac:dyDescent="0.2">
      <c r="A1251" s="9"/>
      <c r="B1251" s="9"/>
      <c r="C1251" s="9"/>
      <c r="D1251" s="9"/>
      <c r="E1251" s="9"/>
      <c r="F1251" s="9"/>
      <c r="G1251" s="9"/>
      <c r="H1251" s="9"/>
      <c r="I1251" s="9"/>
      <c r="J1251" s="9"/>
    </row>
    <row r="1252" spans="1:10" x14ac:dyDescent="0.2">
      <c r="A1252" s="9"/>
      <c r="B1252" s="9"/>
      <c r="C1252" s="9"/>
      <c r="D1252" s="9"/>
      <c r="E1252" s="9"/>
      <c r="F1252" s="9"/>
      <c r="G1252" s="9"/>
      <c r="H1252" s="9"/>
      <c r="I1252" s="9"/>
      <c r="J1252" s="9"/>
    </row>
    <row r="1253" spans="1:10" x14ac:dyDescent="0.2">
      <c r="A1253" s="9"/>
      <c r="B1253" s="9"/>
      <c r="C1253" s="9"/>
      <c r="D1253" s="9"/>
      <c r="E1253" s="9"/>
      <c r="F1253" s="9"/>
      <c r="G1253" s="9"/>
      <c r="H1253" s="9"/>
      <c r="I1253" s="9"/>
      <c r="J1253" s="9"/>
    </row>
    <row r="1254" spans="1:10" x14ac:dyDescent="0.2">
      <c r="A1254" s="9"/>
      <c r="B1254" s="9"/>
      <c r="C1254" s="9"/>
      <c r="D1254" s="9"/>
      <c r="E1254" s="9"/>
      <c r="F1254" s="9"/>
      <c r="G1254" s="9"/>
      <c r="H1254" s="9"/>
      <c r="I1254" s="9"/>
      <c r="J1254" s="9"/>
    </row>
    <row r="1255" spans="1:10" x14ac:dyDescent="0.2">
      <c r="A1255" s="9"/>
      <c r="B1255" s="9"/>
      <c r="C1255" s="9"/>
      <c r="D1255" s="9"/>
      <c r="E1255" s="9"/>
      <c r="F1255" s="9"/>
      <c r="G1255" s="9"/>
      <c r="H1255" s="9"/>
      <c r="I1255" s="9"/>
      <c r="J1255" s="9"/>
    </row>
    <row r="1256" spans="1:10" x14ac:dyDescent="0.2">
      <c r="A1256" s="9"/>
      <c r="B1256" s="9"/>
      <c r="C1256" s="9"/>
      <c r="D1256" s="9"/>
      <c r="E1256" s="9"/>
      <c r="F1256" s="9"/>
      <c r="G1256" s="9"/>
      <c r="H1256" s="9"/>
      <c r="I1256" s="9"/>
      <c r="J1256" s="9"/>
    </row>
    <row r="1257" spans="1:10" x14ac:dyDescent="0.2">
      <c r="A1257" s="9"/>
      <c r="B1257" s="9"/>
      <c r="C1257" s="9"/>
      <c r="D1257" s="9"/>
      <c r="E1257" s="9"/>
      <c r="F1257" s="9"/>
      <c r="G1257" s="9"/>
      <c r="H1257" s="9"/>
      <c r="I1257" s="9"/>
      <c r="J1257" s="9"/>
    </row>
    <row r="1258" spans="1:10" x14ac:dyDescent="0.2">
      <c r="A1258" s="9"/>
      <c r="B1258" s="9"/>
      <c r="C1258" s="9"/>
      <c r="D1258" s="9"/>
      <c r="E1258" s="9"/>
      <c r="F1258" s="9"/>
      <c r="G1258" s="9"/>
      <c r="H1258" s="9"/>
      <c r="I1258" s="9"/>
      <c r="J1258" s="9"/>
    </row>
    <row r="1259" spans="1:10" x14ac:dyDescent="0.2">
      <c r="A1259" s="9"/>
      <c r="B1259" s="9"/>
      <c r="C1259" s="9"/>
      <c r="D1259" s="9"/>
      <c r="E1259" s="9"/>
      <c r="F1259" s="9"/>
      <c r="G1259" s="9"/>
      <c r="H1259" s="9"/>
      <c r="I1259" s="9"/>
      <c r="J1259" s="9"/>
    </row>
    <row r="1260" spans="1:10" x14ac:dyDescent="0.2">
      <c r="A1260" s="9"/>
      <c r="B1260" s="9"/>
      <c r="C1260" s="9"/>
      <c r="D1260" s="9"/>
      <c r="E1260" s="9"/>
      <c r="F1260" s="9"/>
      <c r="G1260" s="9"/>
      <c r="H1260" s="9"/>
      <c r="I1260" s="9"/>
      <c r="J1260" s="9"/>
    </row>
    <row r="1261" spans="1:10" x14ac:dyDescent="0.2">
      <c r="A1261" s="9"/>
      <c r="B1261" s="9"/>
      <c r="C1261" s="9"/>
      <c r="D1261" s="9"/>
      <c r="E1261" s="9"/>
      <c r="F1261" s="9"/>
      <c r="G1261" s="9"/>
      <c r="H1261" s="9"/>
      <c r="I1261" s="9"/>
      <c r="J1261" s="9"/>
    </row>
    <row r="1262" spans="1:10" x14ac:dyDescent="0.2">
      <c r="A1262" s="9"/>
      <c r="B1262" s="9"/>
      <c r="C1262" s="9"/>
      <c r="D1262" s="9"/>
      <c r="E1262" s="9"/>
      <c r="F1262" s="9"/>
      <c r="G1262" s="9"/>
      <c r="H1262" s="9"/>
      <c r="I1262" s="9"/>
      <c r="J1262" s="9"/>
    </row>
    <row r="1263" spans="1:10" x14ac:dyDescent="0.2">
      <c r="A1263" s="9"/>
      <c r="B1263" s="9"/>
      <c r="C1263" s="9"/>
      <c r="D1263" s="9"/>
      <c r="E1263" s="9"/>
      <c r="F1263" s="9"/>
      <c r="G1263" s="9"/>
      <c r="H1263" s="9"/>
      <c r="I1263" s="9"/>
      <c r="J1263" s="9"/>
    </row>
    <row r="1264" spans="1:10" x14ac:dyDescent="0.2">
      <c r="A1264" s="9"/>
      <c r="B1264" s="9"/>
      <c r="C1264" s="9"/>
      <c r="D1264" s="9"/>
      <c r="E1264" s="9"/>
      <c r="F1264" s="9"/>
      <c r="G1264" s="9"/>
      <c r="H1264" s="9"/>
      <c r="I1264" s="9"/>
      <c r="J1264" s="9"/>
    </row>
    <row r="1265" spans="1:10" x14ac:dyDescent="0.2">
      <c r="A1265" s="9"/>
      <c r="B1265" s="9"/>
      <c r="C1265" s="9"/>
      <c r="D1265" s="9"/>
      <c r="E1265" s="9"/>
      <c r="F1265" s="9"/>
      <c r="G1265" s="9"/>
      <c r="H1265" s="9"/>
      <c r="I1265" s="9"/>
      <c r="J1265" s="9"/>
    </row>
    <row r="1266" spans="1:10" x14ac:dyDescent="0.2">
      <c r="A1266" s="9"/>
      <c r="B1266" s="9"/>
      <c r="C1266" s="9"/>
      <c r="D1266" s="9"/>
      <c r="E1266" s="9"/>
      <c r="F1266" s="9"/>
      <c r="G1266" s="9"/>
      <c r="H1266" s="9"/>
      <c r="I1266" s="9"/>
      <c r="J1266" s="9"/>
    </row>
    <row r="1267" spans="1:10" x14ac:dyDescent="0.2">
      <c r="A1267" s="9"/>
      <c r="B1267" s="9"/>
      <c r="C1267" s="9"/>
      <c r="D1267" s="9"/>
      <c r="E1267" s="9"/>
      <c r="F1267" s="9"/>
      <c r="G1267" s="9"/>
      <c r="H1267" s="9"/>
      <c r="I1267" s="9"/>
      <c r="J1267" s="9"/>
    </row>
    <row r="1268" spans="1:10" x14ac:dyDescent="0.2">
      <c r="A1268" s="9"/>
      <c r="B1268" s="9"/>
      <c r="C1268" s="9"/>
      <c r="D1268" s="9"/>
      <c r="E1268" s="9"/>
      <c r="F1268" s="9"/>
      <c r="G1268" s="9"/>
      <c r="H1268" s="9"/>
      <c r="I1268" s="9"/>
      <c r="J1268" s="9"/>
    </row>
    <row r="1269" spans="1:10" x14ac:dyDescent="0.2">
      <c r="A1269" s="9"/>
      <c r="B1269" s="9"/>
      <c r="C1269" s="9"/>
      <c r="D1269" s="9"/>
      <c r="E1269" s="9"/>
      <c r="F1269" s="9"/>
      <c r="G1269" s="9"/>
      <c r="H1269" s="9"/>
      <c r="I1269" s="9"/>
      <c r="J1269" s="9"/>
    </row>
    <row r="1270" spans="1:10" x14ac:dyDescent="0.2">
      <c r="A1270" s="9"/>
      <c r="B1270" s="9"/>
      <c r="C1270" s="9"/>
      <c r="D1270" s="9"/>
      <c r="E1270" s="9"/>
      <c r="F1270" s="9"/>
      <c r="G1270" s="9"/>
      <c r="H1270" s="9"/>
      <c r="I1270" s="9"/>
      <c r="J1270" s="9"/>
    </row>
    <row r="1271" spans="1:10" x14ac:dyDescent="0.2">
      <c r="A1271" s="9"/>
      <c r="B1271" s="9"/>
      <c r="C1271" s="9"/>
      <c r="D1271" s="9"/>
      <c r="E1271" s="9"/>
      <c r="F1271" s="9"/>
      <c r="G1271" s="9"/>
      <c r="H1271" s="9"/>
      <c r="I1271" s="9"/>
      <c r="J1271" s="9"/>
    </row>
    <row r="1272" spans="1:10" x14ac:dyDescent="0.2">
      <c r="A1272" s="9"/>
      <c r="B1272" s="9"/>
      <c r="C1272" s="9"/>
      <c r="D1272" s="9"/>
      <c r="E1272" s="9"/>
      <c r="F1272" s="9"/>
      <c r="G1272" s="9"/>
      <c r="H1272" s="9"/>
      <c r="I1272" s="9"/>
      <c r="J1272" s="9"/>
    </row>
    <row r="1273" spans="1:10" x14ac:dyDescent="0.2">
      <c r="A1273" s="9"/>
      <c r="B1273" s="9"/>
      <c r="C1273" s="9"/>
      <c r="D1273" s="9"/>
      <c r="E1273" s="9"/>
      <c r="F1273" s="9"/>
      <c r="G1273" s="9"/>
      <c r="H1273" s="9"/>
      <c r="I1273" s="9"/>
      <c r="J1273" s="9"/>
    </row>
    <row r="1274" spans="1:10" x14ac:dyDescent="0.2">
      <c r="A1274" s="9"/>
      <c r="B1274" s="9"/>
      <c r="C1274" s="9"/>
      <c r="D1274" s="9"/>
      <c r="E1274" s="9"/>
      <c r="F1274" s="9"/>
      <c r="G1274" s="9"/>
      <c r="H1274" s="9"/>
      <c r="I1274" s="9"/>
      <c r="J1274" s="9"/>
    </row>
    <row r="1275" spans="1:10" x14ac:dyDescent="0.2">
      <c r="A1275" s="9"/>
      <c r="B1275" s="9"/>
      <c r="C1275" s="9"/>
      <c r="D1275" s="9"/>
      <c r="E1275" s="9"/>
      <c r="F1275" s="9"/>
      <c r="G1275" s="9"/>
      <c r="H1275" s="9"/>
      <c r="I1275" s="9"/>
      <c r="J1275" s="9"/>
    </row>
    <row r="1276" spans="1:10" x14ac:dyDescent="0.2">
      <c r="A1276" s="9"/>
      <c r="B1276" s="9"/>
      <c r="C1276" s="9"/>
      <c r="D1276" s="9"/>
      <c r="E1276" s="9"/>
      <c r="F1276" s="9"/>
      <c r="G1276" s="9"/>
      <c r="H1276" s="9"/>
      <c r="I1276" s="9"/>
      <c r="J1276" s="9"/>
    </row>
    <row r="1277" spans="1:10" x14ac:dyDescent="0.2">
      <c r="A1277" s="9"/>
      <c r="B1277" s="9"/>
      <c r="C1277" s="9"/>
      <c r="D1277" s="9"/>
      <c r="E1277" s="9"/>
      <c r="F1277" s="9"/>
      <c r="G1277" s="9"/>
      <c r="H1277" s="9"/>
      <c r="I1277" s="9"/>
      <c r="J1277" s="9"/>
    </row>
    <row r="1278" spans="1:10" x14ac:dyDescent="0.2">
      <c r="A1278" s="9"/>
      <c r="B1278" s="9"/>
      <c r="C1278" s="9"/>
      <c r="D1278" s="9"/>
      <c r="E1278" s="9"/>
      <c r="F1278" s="9"/>
      <c r="G1278" s="9"/>
      <c r="H1278" s="9"/>
      <c r="I1278" s="9"/>
      <c r="J1278" s="9"/>
    </row>
    <row r="1279" spans="1:10" x14ac:dyDescent="0.2">
      <c r="A1279" s="9"/>
      <c r="B1279" s="9"/>
      <c r="C1279" s="9"/>
      <c r="D1279" s="9"/>
      <c r="E1279" s="9"/>
      <c r="F1279" s="9"/>
      <c r="G1279" s="9"/>
      <c r="H1279" s="9"/>
      <c r="I1279" s="9"/>
      <c r="J1279" s="9"/>
    </row>
    <row r="1280" spans="1:10" x14ac:dyDescent="0.2">
      <c r="A1280" s="9"/>
      <c r="B1280" s="9"/>
      <c r="C1280" s="9"/>
      <c r="D1280" s="9"/>
      <c r="E1280" s="9"/>
      <c r="F1280" s="9"/>
      <c r="G1280" s="9"/>
      <c r="H1280" s="9"/>
      <c r="I1280" s="9"/>
      <c r="J1280" s="9"/>
    </row>
    <row r="1281" spans="1:10" x14ac:dyDescent="0.2">
      <c r="A1281" s="9"/>
      <c r="B1281" s="9"/>
      <c r="C1281" s="9"/>
      <c r="D1281" s="9"/>
      <c r="E1281" s="9"/>
      <c r="F1281" s="9"/>
      <c r="G1281" s="9"/>
      <c r="H1281" s="9"/>
      <c r="I1281" s="9"/>
      <c r="J1281" s="9"/>
    </row>
    <row r="1282" spans="1:10" x14ac:dyDescent="0.2">
      <c r="A1282" s="9"/>
      <c r="B1282" s="9"/>
      <c r="C1282" s="9"/>
      <c r="D1282" s="9"/>
      <c r="E1282" s="9"/>
      <c r="F1282" s="9"/>
      <c r="G1282" s="9"/>
      <c r="H1282" s="9"/>
      <c r="I1282" s="9"/>
      <c r="J1282" s="9"/>
    </row>
    <row r="1283" spans="1:10" x14ac:dyDescent="0.2">
      <c r="A1283" s="9"/>
      <c r="B1283" s="9"/>
      <c r="C1283" s="9"/>
      <c r="D1283" s="9"/>
      <c r="E1283" s="9"/>
      <c r="F1283" s="9"/>
      <c r="G1283" s="9"/>
      <c r="H1283" s="9"/>
      <c r="I1283" s="9"/>
      <c r="J1283" s="9"/>
    </row>
    <row r="1284" spans="1:10" x14ac:dyDescent="0.2">
      <c r="A1284" s="9"/>
      <c r="B1284" s="9"/>
      <c r="C1284" s="9"/>
      <c r="D1284" s="9"/>
      <c r="E1284" s="9"/>
      <c r="F1284" s="9"/>
      <c r="G1284" s="9"/>
      <c r="H1284" s="9"/>
      <c r="I1284" s="9"/>
      <c r="J1284" s="9"/>
    </row>
    <row r="1285" spans="1:10" x14ac:dyDescent="0.2">
      <c r="A1285" s="9"/>
      <c r="B1285" s="9"/>
      <c r="C1285" s="9"/>
      <c r="D1285" s="9"/>
      <c r="E1285" s="9"/>
      <c r="F1285" s="9"/>
      <c r="G1285" s="9"/>
      <c r="H1285" s="9"/>
      <c r="I1285" s="9"/>
      <c r="J1285" s="9"/>
    </row>
    <row r="1286" spans="1:10" x14ac:dyDescent="0.2">
      <c r="A1286" s="9"/>
      <c r="B1286" s="9"/>
      <c r="C1286" s="9"/>
      <c r="D1286" s="9"/>
      <c r="E1286" s="9"/>
      <c r="F1286" s="9"/>
      <c r="G1286" s="9"/>
      <c r="H1286" s="9"/>
      <c r="I1286" s="9"/>
      <c r="J1286" s="9"/>
    </row>
    <row r="1287" spans="1:10" x14ac:dyDescent="0.2">
      <c r="A1287" s="9"/>
      <c r="B1287" s="9"/>
      <c r="C1287" s="9"/>
      <c r="D1287" s="9"/>
      <c r="E1287" s="9"/>
      <c r="F1287" s="9"/>
      <c r="G1287" s="9"/>
      <c r="H1287" s="9"/>
      <c r="I1287" s="9"/>
      <c r="J1287" s="9"/>
    </row>
    <row r="1288" spans="1:10" x14ac:dyDescent="0.2">
      <c r="A1288" s="9"/>
      <c r="B1288" s="9"/>
      <c r="C1288" s="9"/>
      <c r="D1288" s="9"/>
      <c r="E1288" s="9"/>
      <c r="F1288" s="9"/>
      <c r="G1288" s="9"/>
      <c r="H1288" s="9"/>
      <c r="I1288" s="9"/>
      <c r="J1288" s="9"/>
    </row>
    <row r="1289" spans="1:10" x14ac:dyDescent="0.2">
      <c r="A1289" s="9"/>
      <c r="B1289" s="9"/>
      <c r="C1289" s="9"/>
      <c r="D1289" s="9"/>
      <c r="E1289" s="9"/>
      <c r="F1289" s="9"/>
      <c r="G1289" s="9"/>
      <c r="H1289" s="9"/>
      <c r="I1289" s="9"/>
      <c r="J1289" s="9"/>
    </row>
    <row r="1290" spans="1:10" x14ac:dyDescent="0.2">
      <c r="A1290" s="9"/>
      <c r="B1290" s="9"/>
      <c r="C1290" s="9"/>
      <c r="D1290" s="9"/>
      <c r="E1290" s="9"/>
      <c r="F1290" s="9"/>
      <c r="G1290" s="9"/>
      <c r="H1290" s="9"/>
      <c r="I1290" s="9"/>
      <c r="J1290" s="9"/>
    </row>
    <row r="1291" spans="1:10" x14ac:dyDescent="0.2">
      <c r="A1291" s="9"/>
      <c r="B1291" s="9"/>
      <c r="C1291" s="9"/>
      <c r="D1291" s="9"/>
      <c r="E1291" s="9"/>
      <c r="F1291" s="9"/>
      <c r="G1291" s="9"/>
      <c r="H1291" s="9"/>
      <c r="I1291" s="9"/>
      <c r="J1291" s="9"/>
    </row>
    <row r="1292" spans="1:10" x14ac:dyDescent="0.2">
      <c r="A1292" s="9"/>
      <c r="B1292" s="9"/>
      <c r="C1292" s="9"/>
      <c r="D1292" s="9"/>
      <c r="E1292" s="9"/>
      <c r="F1292" s="9"/>
      <c r="G1292" s="9"/>
      <c r="H1292" s="9"/>
      <c r="I1292" s="9"/>
      <c r="J1292" s="9"/>
    </row>
    <row r="1293" spans="1:10" x14ac:dyDescent="0.2">
      <c r="A1293" s="9"/>
      <c r="B1293" s="9"/>
      <c r="C1293" s="9"/>
      <c r="D1293" s="9"/>
      <c r="E1293" s="9"/>
      <c r="F1293" s="9"/>
      <c r="G1293" s="9"/>
      <c r="H1293" s="9"/>
      <c r="I1293" s="9"/>
      <c r="J1293" s="9"/>
    </row>
    <row r="1294" spans="1:10" x14ac:dyDescent="0.2">
      <c r="A1294" s="9"/>
      <c r="B1294" s="9"/>
      <c r="C1294" s="9"/>
      <c r="D1294" s="9"/>
      <c r="E1294" s="9"/>
      <c r="F1294" s="9"/>
      <c r="G1294" s="9"/>
      <c r="H1294" s="9"/>
      <c r="I1294" s="9"/>
      <c r="J1294" s="9"/>
    </row>
    <row r="1295" spans="1:10" x14ac:dyDescent="0.2">
      <c r="A1295" s="9"/>
      <c r="B1295" s="9"/>
      <c r="C1295" s="9"/>
      <c r="D1295" s="9"/>
      <c r="E1295" s="9"/>
      <c r="F1295" s="9"/>
      <c r="G1295" s="9"/>
      <c r="H1295" s="9"/>
      <c r="I1295" s="9"/>
      <c r="J1295" s="9"/>
    </row>
    <row r="1296" spans="1:10" x14ac:dyDescent="0.2">
      <c r="A1296" s="9"/>
      <c r="B1296" s="9"/>
      <c r="C1296" s="9"/>
      <c r="D1296" s="9"/>
      <c r="E1296" s="9"/>
      <c r="F1296" s="9"/>
      <c r="G1296" s="9"/>
      <c r="H1296" s="9"/>
      <c r="I1296" s="9"/>
      <c r="J1296" s="9"/>
    </row>
    <row r="1297" spans="1:10" x14ac:dyDescent="0.2">
      <c r="A1297" s="9"/>
      <c r="B1297" s="9"/>
      <c r="C1297" s="9"/>
      <c r="D1297" s="9"/>
      <c r="E1297" s="9"/>
      <c r="F1297" s="9"/>
      <c r="G1297" s="9"/>
      <c r="H1297" s="9"/>
      <c r="I1297" s="9"/>
      <c r="J1297" s="9"/>
    </row>
    <row r="1298" spans="1:10" x14ac:dyDescent="0.2">
      <c r="A1298" s="9"/>
      <c r="B1298" s="9"/>
      <c r="C1298" s="9"/>
      <c r="D1298" s="9"/>
      <c r="E1298" s="9"/>
      <c r="F1298" s="9"/>
      <c r="G1298" s="9"/>
      <c r="H1298" s="9"/>
      <c r="I1298" s="9"/>
      <c r="J1298" s="9"/>
    </row>
    <row r="1299" spans="1:10" x14ac:dyDescent="0.2">
      <c r="A1299" s="9"/>
      <c r="B1299" s="9"/>
      <c r="C1299" s="9"/>
      <c r="D1299" s="9"/>
      <c r="E1299" s="9"/>
      <c r="F1299" s="9"/>
      <c r="G1299" s="9"/>
      <c r="H1299" s="9"/>
      <c r="I1299" s="9"/>
      <c r="J1299" s="9"/>
    </row>
    <row r="1300" spans="1:10" x14ac:dyDescent="0.2">
      <c r="A1300" s="9"/>
      <c r="B1300" s="9"/>
      <c r="C1300" s="9"/>
      <c r="D1300" s="9"/>
      <c r="E1300" s="9"/>
      <c r="F1300" s="9"/>
      <c r="G1300" s="9"/>
      <c r="H1300" s="9"/>
      <c r="I1300" s="9"/>
      <c r="J1300" s="9"/>
    </row>
    <row r="1301" spans="1:10" x14ac:dyDescent="0.2">
      <c r="A1301" s="9"/>
      <c r="B1301" s="9"/>
      <c r="C1301" s="9"/>
      <c r="D1301" s="9"/>
      <c r="E1301" s="9"/>
      <c r="F1301" s="9"/>
      <c r="G1301" s="9"/>
      <c r="H1301" s="9"/>
      <c r="I1301" s="9"/>
      <c r="J1301" s="9"/>
    </row>
    <row r="1302" spans="1:10" x14ac:dyDescent="0.2">
      <c r="A1302" s="9"/>
      <c r="B1302" s="9"/>
      <c r="C1302" s="9"/>
      <c r="D1302" s="9"/>
      <c r="E1302" s="9"/>
      <c r="F1302" s="9"/>
      <c r="G1302" s="9"/>
      <c r="H1302" s="9"/>
      <c r="I1302" s="9"/>
      <c r="J1302" s="9"/>
    </row>
    <row r="1303" spans="1:10" x14ac:dyDescent="0.2">
      <c r="A1303" s="9"/>
      <c r="B1303" s="9"/>
      <c r="C1303" s="9"/>
      <c r="D1303" s="9"/>
      <c r="E1303" s="9"/>
      <c r="F1303" s="9"/>
      <c r="G1303" s="9"/>
      <c r="H1303" s="9"/>
      <c r="I1303" s="9"/>
      <c r="J1303" s="9"/>
    </row>
    <row r="1304" spans="1:10" x14ac:dyDescent="0.2">
      <c r="A1304" s="9"/>
      <c r="B1304" s="9"/>
      <c r="C1304" s="9"/>
      <c r="D1304" s="9"/>
      <c r="E1304" s="9"/>
      <c r="F1304" s="9"/>
      <c r="G1304" s="9"/>
      <c r="H1304" s="9"/>
      <c r="I1304" s="9"/>
      <c r="J1304" s="9"/>
    </row>
    <row r="1305" spans="1:10" x14ac:dyDescent="0.2">
      <c r="A1305" s="9"/>
      <c r="B1305" s="9"/>
      <c r="C1305" s="9"/>
      <c r="D1305" s="9"/>
      <c r="E1305" s="9"/>
      <c r="F1305" s="9"/>
      <c r="G1305" s="9"/>
      <c r="H1305" s="9"/>
      <c r="I1305" s="9"/>
      <c r="J1305" s="9"/>
    </row>
    <row r="1306" spans="1:10" x14ac:dyDescent="0.2">
      <c r="A1306" s="9"/>
      <c r="B1306" s="9"/>
      <c r="C1306" s="9"/>
      <c r="D1306" s="9"/>
      <c r="E1306" s="9"/>
      <c r="F1306" s="9"/>
      <c r="G1306" s="9"/>
      <c r="H1306" s="9"/>
      <c r="I1306" s="9"/>
      <c r="J1306" s="9"/>
    </row>
    <row r="1307" spans="1:10" x14ac:dyDescent="0.2">
      <c r="A1307" s="9"/>
      <c r="B1307" s="9"/>
      <c r="C1307" s="9"/>
      <c r="D1307" s="9"/>
      <c r="E1307" s="9"/>
      <c r="F1307" s="9"/>
      <c r="G1307" s="9"/>
      <c r="H1307" s="9"/>
      <c r="I1307" s="9"/>
      <c r="J1307" s="9"/>
    </row>
    <row r="1308" spans="1:10" x14ac:dyDescent="0.2">
      <c r="A1308" s="9"/>
      <c r="B1308" s="9"/>
      <c r="C1308" s="9"/>
      <c r="D1308" s="9"/>
      <c r="E1308" s="9"/>
      <c r="F1308" s="9"/>
      <c r="G1308" s="9"/>
      <c r="H1308" s="9"/>
      <c r="I1308" s="9"/>
      <c r="J1308" s="9"/>
    </row>
    <row r="1309" spans="1:10" x14ac:dyDescent="0.2">
      <c r="A1309" s="9"/>
      <c r="B1309" s="9"/>
      <c r="C1309" s="9"/>
      <c r="D1309" s="9"/>
      <c r="E1309" s="9"/>
      <c r="F1309" s="9"/>
      <c r="G1309" s="9"/>
      <c r="H1309" s="9"/>
      <c r="I1309" s="9"/>
      <c r="J1309" s="9"/>
    </row>
    <row r="1310" spans="1:10" x14ac:dyDescent="0.2">
      <c r="A1310" s="9"/>
      <c r="B1310" s="9"/>
      <c r="C1310" s="9"/>
      <c r="D1310" s="9"/>
      <c r="E1310" s="9"/>
      <c r="F1310" s="9"/>
      <c r="G1310" s="9"/>
      <c r="H1310" s="9"/>
      <c r="I1310" s="9"/>
      <c r="J1310" s="9"/>
    </row>
    <row r="1311" spans="1:10" x14ac:dyDescent="0.2">
      <c r="A1311" s="9"/>
      <c r="B1311" s="9"/>
      <c r="C1311" s="9"/>
      <c r="D1311" s="9"/>
      <c r="E1311" s="9"/>
      <c r="F1311" s="9"/>
      <c r="G1311" s="9"/>
      <c r="H1311" s="9"/>
      <c r="I1311" s="9"/>
      <c r="J1311" s="9"/>
    </row>
    <row r="1312" spans="1:10" x14ac:dyDescent="0.2">
      <c r="A1312" s="9"/>
      <c r="B1312" s="9"/>
      <c r="C1312" s="9"/>
      <c r="D1312" s="9"/>
      <c r="E1312" s="9"/>
      <c r="F1312" s="9"/>
      <c r="G1312" s="9"/>
      <c r="H1312" s="9"/>
      <c r="I1312" s="9"/>
      <c r="J1312" s="9"/>
    </row>
    <row r="1313" spans="1:10" x14ac:dyDescent="0.2">
      <c r="A1313" s="9"/>
      <c r="B1313" s="9"/>
      <c r="C1313" s="9"/>
      <c r="D1313" s="9"/>
      <c r="E1313" s="9"/>
      <c r="F1313" s="9"/>
      <c r="G1313" s="9"/>
      <c r="H1313" s="9"/>
      <c r="I1313" s="9"/>
      <c r="J1313" s="9"/>
    </row>
    <row r="1314" spans="1:10" x14ac:dyDescent="0.2">
      <c r="A1314" s="9"/>
      <c r="B1314" s="9"/>
      <c r="C1314" s="9"/>
      <c r="D1314" s="9"/>
      <c r="E1314" s="9"/>
      <c r="F1314" s="9"/>
      <c r="G1314" s="9"/>
      <c r="H1314" s="9"/>
      <c r="I1314" s="9"/>
      <c r="J1314" s="9"/>
    </row>
    <row r="1315" spans="1:10" x14ac:dyDescent="0.2">
      <c r="A1315" s="9"/>
      <c r="B1315" s="9"/>
      <c r="C1315" s="9"/>
      <c r="D1315" s="9"/>
      <c r="E1315" s="9"/>
      <c r="F1315" s="9"/>
      <c r="G1315" s="9"/>
      <c r="H1315" s="9"/>
      <c r="I1315" s="9"/>
      <c r="J1315" s="9"/>
    </row>
    <row r="1316" spans="1:10" x14ac:dyDescent="0.2">
      <c r="A1316" s="9"/>
      <c r="B1316" s="9"/>
      <c r="C1316" s="9"/>
      <c r="D1316" s="9"/>
      <c r="E1316" s="9"/>
      <c r="F1316" s="9"/>
      <c r="G1316" s="9"/>
      <c r="H1316" s="9"/>
      <c r="I1316" s="9"/>
      <c r="J1316" s="9"/>
    </row>
    <row r="1317" spans="1:10" x14ac:dyDescent="0.2">
      <c r="A1317" s="9"/>
      <c r="B1317" s="9"/>
      <c r="C1317" s="9"/>
      <c r="D1317" s="9"/>
      <c r="E1317" s="9"/>
      <c r="F1317" s="9"/>
      <c r="G1317" s="9"/>
      <c r="H1317" s="9"/>
      <c r="I1317" s="9"/>
      <c r="J1317" s="9"/>
    </row>
    <row r="1318" spans="1:10" x14ac:dyDescent="0.2">
      <c r="A1318" s="9"/>
      <c r="B1318" s="9"/>
      <c r="C1318" s="9"/>
      <c r="D1318" s="9"/>
      <c r="E1318" s="9"/>
      <c r="F1318" s="9"/>
      <c r="G1318" s="9"/>
      <c r="H1318" s="9"/>
      <c r="I1318" s="9"/>
      <c r="J1318" s="9"/>
    </row>
    <row r="1319" spans="1:10" x14ac:dyDescent="0.2">
      <c r="A1319" s="9"/>
      <c r="B1319" s="9"/>
      <c r="C1319" s="9"/>
      <c r="D1319" s="9"/>
      <c r="E1319" s="9"/>
      <c r="F1319" s="9"/>
      <c r="G1319" s="9"/>
      <c r="H1319" s="9"/>
      <c r="I1319" s="9"/>
      <c r="J1319" s="9"/>
    </row>
    <row r="1320" spans="1:10" x14ac:dyDescent="0.2">
      <c r="A1320" s="9"/>
      <c r="B1320" s="9"/>
      <c r="C1320" s="9"/>
      <c r="D1320" s="9"/>
      <c r="E1320" s="9"/>
      <c r="F1320" s="9"/>
      <c r="G1320" s="9"/>
      <c r="H1320" s="9"/>
      <c r="I1320" s="9"/>
      <c r="J1320" s="9"/>
    </row>
    <row r="1321" spans="1:10" x14ac:dyDescent="0.2">
      <c r="A1321" s="9"/>
      <c r="B1321" s="9"/>
      <c r="C1321" s="9"/>
      <c r="D1321" s="9"/>
      <c r="E1321" s="9"/>
      <c r="F1321" s="9"/>
      <c r="G1321" s="9"/>
      <c r="H1321" s="9"/>
      <c r="I1321" s="9"/>
      <c r="J1321" s="9"/>
    </row>
    <row r="1322" spans="1:10" x14ac:dyDescent="0.2">
      <c r="A1322" s="9"/>
      <c r="B1322" s="9"/>
      <c r="C1322" s="9"/>
      <c r="D1322" s="9"/>
      <c r="E1322" s="9"/>
      <c r="F1322" s="9"/>
      <c r="G1322" s="9"/>
      <c r="H1322" s="9"/>
      <c r="I1322" s="9"/>
      <c r="J1322" s="9"/>
    </row>
    <row r="1323" spans="1:10" x14ac:dyDescent="0.2">
      <c r="A1323" s="9"/>
      <c r="B1323" s="9"/>
      <c r="C1323" s="9"/>
      <c r="D1323" s="9"/>
      <c r="E1323" s="9"/>
      <c r="F1323" s="9"/>
      <c r="G1323" s="9"/>
      <c r="H1323" s="9"/>
      <c r="I1323" s="9"/>
      <c r="J1323" s="9"/>
    </row>
    <row r="1324" spans="1:10" x14ac:dyDescent="0.2">
      <c r="A1324" s="9"/>
      <c r="B1324" s="9"/>
      <c r="C1324" s="9"/>
      <c r="D1324" s="9"/>
      <c r="E1324" s="9"/>
      <c r="F1324" s="9"/>
      <c r="G1324" s="9"/>
      <c r="H1324" s="9"/>
      <c r="I1324" s="9"/>
      <c r="J1324" s="9"/>
    </row>
    <row r="1325" spans="1:10" x14ac:dyDescent="0.2">
      <c r="A1325" s="9"/>
      <c r="B1325" s="9"/>
      <c r="C1325" s="9"/>
      <c r="D1325" s="9"/>
      <c r="E1325" s="9"/>
      <c r="F1325" s="9"/>
      <c r="G1325" s="9"/>
      <c r="H1325" s="9"/>
      <c r="I1325" s="9"/>
      <c r="J1325" s="9"/>
    </row>
    <row r="1326" spans="1:10" x14ac:dyDescent="0.2">
      <c r="A1326" s="9"/>
      <c r="B1326" s="9"/>
      <c r="C1326" s="9"/>
      <c r="D1326" s="9"/>
      <c r="E1326" s="9"/>
      <c r="F1326" s="9"/>
      <c r="G1326" s="9"/>
      <c r="H1326" s="9"/>
      <c r="I1326" s="9"/>
      <c r="J1326" s="9"/>
    </row>
    <row r="1327" spans="1:10" x14ac:dyDescent="0.2">
      <c r="A1327" s="9"/>
      <c r="B1327" s="9"/>
      <c r="C1327" s="9"/>
      <c r="D1327" s="9"/>
      <c r="E1327" s="9"/>
      <c r="F1327" s="9"/>
      <c r="G1327" s="9"/>
      <c r="H1327" s="9"/>
      <c r="I1327" s="9"/>
      <c r="J1327" s="9"/>
    </row>
    <row r="1328" spans="1:10" x14ac:dyDescent="0.2">
      <c r="A1328" s="9"/>
      <c r="B1328" s="9"/>
      <c r="C1328" s="9"/>
      <c r="D1328" s="9"/>
      <c r="E1328" s="9"/>
      <c r="F1328" s="9"/>
      <c r="G1328" s="9"/>
      <c r="H1328" s="9"/>
      <c r="I1328" s="9"/>
      <c r="J1328" s="9"/>
    </row>
    <row r="1329" spans="1:10" x14ac:dyDescent="0.2">
      <c r="A1329" s="9"/>
      <c r="B1329" s="9"/>
      <c r="C1329" s="9"/>
      <c r="D1329" s="9"/>
      <c r="E1329" s="9"/>
      <c r="F1329" s="9"/>
      <c r="G1329" s="9"/>
      <c r="H1329" s="9"/>
      <c r="I1329" s="9"/>
      <c r="J1329" s="9"/>
    </row>
    <row r="1330" spans="1:10" x14ac:dyDescent="0.2">
      <c r="A1330" s="9"/>
      <c r="B1330" s="9"/>
      <c r="C1330" s="9"/>
      <c r="D1330" s="9"/>
      <c r="E1330" s="9"/>
      <c r="F1330" s="9"/>
      <c r="G1330" s="9"/>
      <c r="H1330" s="9"/>
      <c r="I1330" s="9"/>
      <c r="J1330" s="9"/>
    </row>
    <row r="1331" spans="1:10" x14ac:dyDescent="0.2">
      <c r="A1331" s="9"/>
      <c r="B1331" s="9"/>
      <c r="C1331" s="9"/>
      <c r="D1331" s="9"/>
      <c r="E1331" s="9"/>
      <c r="F1331" s="9"/>
      <c r="G1331" s="9"/>
      <c r="H1331" s="9"/>
      <c r="I1331" s="9"/>
      <c r="J1331" s="9"/>
    </row>
    <row r="1332" spans="1:10" x14ac:dyDescent="0.2">
      <c r="A1332" s="9"/>
      <c r="B1332" s="9"/>
      <c r="C1332" s="9"/>
      <c r="D1332" s="9"/>
      <c r="E1332" s="9"/>
      <c r="F1332" s="9"/>
      <c r="G1332" s="9"/>
      <c r="H1332" s="9"/>
      <c r="I1332" s="9"/>
      <c r="J1332" s="9"/>
    </row>
    <row r="1333" spans="1:10" x14ac:dyDescent="0.2">
      <c r="A1333" s="9"/>
      <c r="B1333" s="9"/>
      <c r="C1333" s="9"/>
      <c r="D1333" s="9"/>
      <c r="E1333" s="9"/>
      <c r="F1333" s="9"/>
      <c r="G1333" s="9"/>
      <c r="H1333" s="9"/>
      <c r="I1333" s="9"/>
      <c r="J1333" s="9"/>
    </row>
    <row r="1334" spans="1:10" x14ac:dyDescent="0.2">
      <c r="A1334" s="9"/>
      <c r="B1334" s="9"/>
      <c r="C1334" s="9"/>
      <c r="D1334" s="9"/>
      <c r="E1334" s="9"/>
      <c r="F1334" s="9"/>
      <c r="G1334" s="9"/>
      <c r="H1334" s="9"/>
      <c r="I1334" s="9"/>
      <c r="J1334" s="9"/>
    </row>
    <row r="1335" spans="1:10" x14ac:dyDescent="0.2">
      <c r="A1335" s="9"/>
      <c r="B1335" s="9"/>
      <c r="C1335" s="9"/>
      <c r="D1335" s="9"/>
      <c r="E1335" s="9"/>
      <c r="F1335" s="9"/>
      <c r="G1335" s="9"/>
      <c r="H1335" s="9"/>
      <c r="I1335" s="9"/>
      <c r="J1335" s="9"/>
    </row>
    <row r="1336" spans="1:10" x14ac:dyDescent="0.2">
      <c r="A1336" s="9"/>
      <c r="B1336" s="9"/>
      <c r="C1336" s="9"/>
      <c r="D1336" s="9"/>
      <c r="E1336" s="9"/>
      <c r="F1336" s="9"/>
      <c r="G1336" s="9"/>
      <c r="H1336" s="9"/>
      <c r="I1336" s="9"/>
      <c r="J1336" s="9"/>
    </row>
    <row r="1337" spans="1:10" x14ac:dyDescent="0.2">
      <c r="A1337" s="9"/>
      <c r="B1337" s="9"/>
      <c r="C1337" s="9"/>
      <c r="D1337" s="9"/>
      <c r="E1337" s="9"/>
      <c r="F1337" s="9"/>
      <c r="G1337" s="9"/>
      <c r="H1337" s="9"/>
      <c r="I1337" s="9"/>
      <c r="J1337" s="9"/>
    </row>
    <row r="1338" spans="1:10" x14ac:dyDescent="0.2">
      <c r="A1338" s="9"/>
      <c r="B1338" s="9"/>
      <c r="C1338" s="9"/>
      <c r="D1338" s="9"/>
      <c r="E1338" s="9"/>
      <c r="F1338" s="9"/>
      <c r="G1338" s="9"/>
      <c r="H1338" s="9"/>
      <c r="I1338" s="9"/>
      <c r="J1338" s="9"/>
    </row>
    <row r="1339" spans="1:10" x14ac:dyDescent="0.2">
      <c r="A1339" s="9"/>
      <c r="B1339" s="9"/>
      <c r="C1339" s="9"/>
      <c r="D1339" s="9"/>
      <c r="E1339" s="9"/>
      <c r="F1339" s="9"/>
      <c r="G1339" s="9"/>
      <c r="H1339" s="9"/>
      <c r="I1339" s="9"/>
      <c r="J1339" s="9"/>
    </row>
    <row r="1340" spans="1:10" x14ac:dyDescent="0.2">
      <c r="A1340" s="9"/>
      <c r="B1340" s="9"/>
      <c r="C1340" s="9"/>
      <c r="D1340" s="9"/>
      <c r="E1340" s="9"/>
      <c r="F1340" s="9"/>
      <c r="G1340" s="9"/>
      <c r="H1340" s="9"/>
      <c r="I1340" s="9"/>
      <c r="J1340" s="9"/>
    </row>
    <row r="1341" spans="1:10" x14ac:dyDescent="0.2">
      <c r="A1341" s="9"/>
      <c r="B1341" s="9"/>
      <c r="C1341" s="9"/>
      <c r="D1341" s="9"/>
      <c r="E1341" s="9"/>
      <c r="F1341" s="9"/>
      <c r="G1341" s="9"/>
      <c r="H1341" s="9"/>
      <c r="I1341" s="9"/>
      <c r="J1341" s="9"/>
    </row>
    <row r="1342" spans="1:10" x14ac:dyDescent="0.2">
      <c r="A1342" s="9"/>
      <c r="B1342" s="9"/>
      <c r="C1342" s="9"/>
      <c r="D1342" s="9"/>
      <c r="E1342" s="9"/>
      <c r="F1342" s="9"/>
      <c r="G1342" s="9"/>
      <c r="H1342" s="9"/>
      <c r="I1342" s="9"/>
      <c r="J1342" s="9"/>
    </row>
    <row r="1343" spans="1:10" x14ac:dyDescent="0.2">
      <c r="A1343" s="9"/>
      <c r="B1343" s="9"/>
      <c r="C1343" s="9"/>
      <c r="D1343" s="9"/>
      <c r="E1343" s="9"/>
      <c r="F1343" s="9"/>
      <c r="G1343" s="9"/>
      <c r="H1343" s="9"/>
      <c r="I1343" s="9"/>
      <c r="J1343" s="9"/>
    </row>
    <row r="1344" spans="1:10" x14ac:dyDescent="0.2">
      <c r="A1344" s="9"/>
      <c r="B1344" s="9"/>
      <c r="C1344" s="9"/>
      <c r="D1344" s="9"/>
      <c r="E1344" s="9"/>
      <c r="F1344" s="9"/>
      <c r="G1344" s="9"/>
      <c r="H1344" s="9"/>
      <c r="I1344" s="9"/>
      <c r="J1344" s="9"/>
    </row>
    <row r="1345" spans="1:10" x14ac:dyDescent="0.2">
      <c r="A1345" s="9"/>
      <c r="B1345" s="9"/>
      <c r="C1345" s="9"/>
      <c r="D1345" s="9"/>
      <c r="E1345" s="9"/>
      <c r="F1345" s="9"/>
      <c r="G1345" s="9"/>
      <c r="H1345" s="9"/>
      <c r="I1345" s="9"/>
      <c r="J1345" s="9"/>
    </row>
    <row r="1346" spans="1:10" x14ac:dyDescent="0.2">
      <c r="A1346" s="9"/>
      <c r="B1346" s="9"/>
      <c r="C1346" s="9"/>
      <c r="D1346" s="9"/>
      <c r="E1346" s="9"/>
      <c r="F1346" s="9"/>
      <c r="G1346" s="9"/>
      <c r="H1346" s="9"/>
      <c r="I1346" s="9"/>
      <c r="J1346" s="9"/>
    </row>
    <row r="1347" spans="1:10" x14ac:dyDescent="0.2">
      <c r="A1347" s="9"/>
      <c r="B1347" s="9"/>
      <c r="C1347" s="9"/>
      <c r="D1347" s="9"/>
      <c r="E1347" s="9"/>
      <c r="F1347" s="9"/>
      <c r="G1347" s="9"/>
      <c r="H1347" s="9"/>
      <c r="I1347" s="9"/>
      <c r="J1347" s="9"/>
    </row>
    <row r="1348" spans="1:10" x14ac:dyDescent="0.2">
      <c r="A1348" s="9"/>
      <c r="B1348" s="9"/>
      <c r="C1348" s="9"/>
      <c r="D1348" s="9"/>
      <c r="E1348" s="9"/>
      <c r="F1348" s="9"/>
      <c r="G1348" s="9"/>
      <c r="H1348" s="9"/>
      <c r="I1348" s="9"/>
      <c r="J1348" s="9"/>
    </row>
    <row r="1349" spans="1:10" x14ac:dyDescent="0.2">
      <c r="A1349" s="9"/>
      <c r="B1349" s="9"/>
      <c r="C1349" s="9"/>
      <c r="D1349" s="9"/>
      <c r="E1349" s="9"/>
      <c r="F1349" s="9"/>
      <c r="G1349" s="9"/>
      <c r="H1349" s="9"/>
      <c r="I1349" s="9"/>
      <c r="J1349" s="9"/>
    </row>
    <row r="1350" spans="1:10" x14ac:dyDescent="0.2">
      <c r="A1350" s="9"/>
      <c r="B1350" s="9"/>
      <c r="C1350" s="9"/>
      <c r="D1350" s="9"/>
      <c r="E1350" s="9"/>
      <c r="F1350" s="9"/>
      <c r="G1350" s="9"/>
      <c r="H1350" s="9"/>
      <c r="I1350" s="9"/>
      <c r="J1350" s="9"/>
    </row>
    <row r="1351" spans="1:10" x14ac:dyDescent="0.2">
      <c r="A1351" s="9"/>
      <c r="B1351" s="9"/>
      <c r="C1351" s="9"/>
      <c r="D1351" s="9"/>
      <c r="E1351" s="9"/>
      <c r="F1351" s="9"/>
      <c r="G1351" s="9"/>
      <c r="H1351" s="9"/>
      <c r="I1351" s="9"/>
      <c r="J1351" s="9"/>
    </row>
    <row r="1352" spans="1:10" x14ac:dyDescent="0.2">
      <c r="A1352" s="9"/>
      <c r="B1352" s="9"/>
      <c r="C1352" s="9"/>
      <c r="D1352" s="9"/>
      <c r="E1352" s="9"/>
      <c r="F1352" s="9"/>
      <c r="G1352" s="9"/>
      <c r="H1352" s="9"/>
      <c r="I1352" s="9"/>
      <c r="J1352" s="9"/>
    </row>
    <row r="1353" spans="1:10" x14ac:dyDescent="0.2">
      <c r="A1353" s="9"/>
      <c r="B1353" s="9"/>
      <c r="C1353" s="9"/>
      <c r="D1353" s="9"/>
      <c r="E1353" s="9"/>
      <c r="F1353" s="9"/>
      <c r="G1353" s="9"/>
      <c r="H1353" s="9"/>
      <c r="I1353" s="9"/>
      <c r="J1353" s="9"/>
    </row>
    <row r="1354" spans="1:10" x14ac:dyDescent="0.2">
      <c r="A1354" s="9"/>
      <c r="B1354" s="9"/>
      <c r="C1354" s="9"/>
      <c r="D1354" s="9"/>
      <c r="E1354" s="9"/>
      <c r="F1354" s="9"/>
      <c r="G1354" s="9"/>
      <c r="H1354" s="9"/>
      <c r="I1354" s="9"/>
      <c r="J1354" s="9"/>
    </row>
    <row r="1355" spans="1:10" x14ac:dyDescent="0.2">
      <c r="A1355" s="9"/>
      <c r="B1355" s="9"/>
      <c r="C1355" s="9"/>
      <c r="D1355" s="9"/>
      <c r="E1355" s="9"/>
      <c r="F1355" s="9"/>
      <c r="G1355" s="9"/>
      <c r="H1355" s="9"/>
      <c r="I1355" s="9"/>
      <c r="J1355" s="9"/>
    </row>
    <row r="1356" spans="1:10" x14ac:dyDescent="0.2">
      <c r="A1356" s="9"/>
      <c r="B1356" s="9"/>
      <c r="C1356" s="9"/>
      <c r="D1356" s="9"/>
      <c r="E1356" s="9"/>
      <c r="F1356" s="9"/>
      <c r="G1356" s="9"/>
      <c r="H1356" s="9"/>
      <c r="I1356" s="9"/>
      <c r="J1356" s="9"/>
    </row>
    <row r="1357" spans="1:10" x14ac:dyDescent="0.2">
      <c r="A1357" s="9"/>
      <c r="B1357" s="9"/>
      <c r="C1357" s="9"/>
      <c r="D1357" s="9"/>
      <c r="E1357" s="9"/>
      <c r="F1357" s="9"/>
      <c r="G1357" s="9"/>
      <c r="H1357" s="9"/>
      <c r="I1357" s="9"/>
      <c r="J1357" s="9"/>
    </row>
    <row r="1358" spans="1:10" x14ac:dyDescent="0.2">
      <c r="A1358" s="9"/>
      <c r="B1358" s="9"/>
      <c r="C1358" s="9"/>
      <c r="D1358" s="9"/>
      <c r="E1358" s="9"/>
      <c r="F1358" s="9"/>
      <c r="G1358" s="9"/>
      <c r="H1358" s="9"/>
      <c r="I1358" s="9"/>
      <c r="J1358" s="9"/>
    </row>
    <row r="1359" spans="1:10" x14ac:dyDescent="0.2">
      <c r="A1359" s="9"/>
      <c r="B1359" s="9"/>
      <c r="C1359" s="9"/>
      <c r="D1359" s="9"/>
      <c r="E1359" s="9"/>
      <c r="F1359" s="9"/>
      <c r="G1359" s="9"/>
      <c r="H1359" s="9"/>
      <c r="I1359" s="9"/>
      <c r="J1359" s="9"/>
    </row>
    <row r="1360" spans="1:10" x14ac:dyDescent="0.2">
      <c r="A1360" s="9"/>
      <c r="B1360" s="9"/>
      <c r="C1360" s="9"/>
      <c r="D1360" s="9"/>
      <c r="E1360" s="9"/>
      <c r="F1360" s="9"/>
      <c r="G1360" s="9"/>
      <c r="H1360" s="9"/>
      <c r="I1360" s="9"/>
      <c r="J1360" s="9"/>
    </row>
    <row r="1361" spans="1:10" x14ac:dyDescent="0.2">
      <c r="A1361" s="9"/>
      <c r="B1361" s="9"/>
      <c r="C1361" s="9"/>
      <c r="D1361" s="9"/>
      <c r="E1361" s="9"/>
      <c r="F1361" s="9"/>
      <c r="G1361" s="9"/>
      <c r="H1361" s="9"/>
      <c r="I1361" s="9"/>
      <c r="J1361" s="9"/>
    </row>
    <row r="1362" spans="1:10" x14ac:dyDescent="0.2">
      <c r="A1362" s="9"/>
      <c r="B1362" s="9"/>
      <c r="C1362" s="9"/>
      <c r="D1362" s="9"/>
      <c r="E1362" s="9"/>
      <c r="F1362" s="9"/>
      <c r="G1362" s="9"/>
      <c r="H1362" s="9"/>
      <c r="I1362" s="9"/>
      <c r="J1362" s="9"/>
    </row>
    <row r="1363" spans="1:10" x14ac:dyDescent="0.2">
      <c r="A1363" s="9"/>
      <c r="B1363" s="9"/>
      <c r="C1363" s="9"/>
      <c r="D1363" s="9"/>
      <c r="E1363" s="9"/>
      <c r="F1363" s="9"/>
      <c r="G1363" s="9"/>
      <c r="H1363" s="9"/>
      <c r="I1363" s="9"/>
      <c r="J1363" s="9"/>
    </row>
    <row r="1364" spans="1:10" x14ac:dyDescent="0.2">
      <c r="A1364" s="9"/>
      <c r="B1364" s="9"/>
      <c r="C1364" s="9"/>
      <c r="D1364" s="9"/>
      <c r="E1364" s="9"/>
      <c r="F1364" s="9"/>
      <c r="G1364" s="9"/>
      <c r="H1364" s="9"/>
      <c r="I1364" s="9"/>
      <c r="J1364" s="9"/>
    </row>
    <row r="1365" spans="1:10" x14ac:dyDescent="0.2">
      <c r="A1365" s="9"/>
      <c r="B1365" s="9"/>
      <c r="C1365" s="9"/>
      <c r="D1365" s="9"/>
      <c r="E1365" s="9"/>
      <c r="F1365" s="9"/>
      <c r="G1365" s="9"/>
      <c r="H1365" s="9"/>
      <c r="I1365" s="9"/>
      <c r="J1365" s="9"/>
    </row>
    <row r="1366" spans="1:10" x14ac:dyDescent="0.2">
      <c r="A1366" s="9"/>
      <c r="B1366" s="9"/>
      <c r="C1366" s="9"/>
      <c r="D1366" s="9"/>
      <c r="E1366" s="9"/>
      <c r="F1366" s="9"/>
      <c r="G1366" s="9"/>
      <c r="H1366" s="9"/>
      <c r="I1366" s="9"/>
      <c r="J1366" s="9"/>
    </row>
    <row r="1367" spans="1:10" x14ac:dyDescent="0.2">
      <c r="A1367" s="9"/>
      <c r="B1367" s="9"/>
      <c r="C1367" s="9"/>
      <c r="D1367" s="9"/>
      <c r="E1367" s="9"/>
      <c r="F1367" s="9"/>
      <c r="G1367" s="9"/>
      <c r="H1367" s="9"/>
      <c r="I1367" s="9"/>
      <c r="J1367" s="9"/>
    </row>
    <row r="1368" spans="1:10" x14ac:dyDescent="0.2">
      <c r="A1368" s="9"/>
      <c r="B1368" s="9"/>
      <c r="C1368" s="9"/>
      <c r="D1368" s="9"/>
      <c r="E1368" s="9"/>
      <c r="F1368" s="9"/>
      <c r="G1368" s="9"/>
      <c r="H1368" s="9"/>
      <c r="I1368" s="9"/>
      <c r="J1368" s="9"/>
    </row>
    <row r="1369" spans="1:10" x14ac:dyDescent="0.2">
      <c r="A1369" s="9"/>
      <c r="B1369" s="9"/>
      <c r="C1369" s="9"/>
      <c r="D1369" s="9"/>
      <c r="E1369" s="9"/>
      <c r="F1369" s="9"/>
      <c r="G1369" s="9"/>
      <c r="H1369" s="9"/>
      <c r="I1369" s="9"/>
      <c r="J1369" s="9"/>
    </row>
    <row r="1370" spans="1:10" x14ac:dyDescent="0.2">
      <c r="A1370" s="9"/>
      <c r="B1370" s="9"/>
      <c r="C1370" s="9"/>
      <c r="D1370" s="9"/>
      <c r="E1370" s="9"/>
      <c r="F1370" s="9"/>
      <c r="G1370" s="9"/>
      <c r="H1370" s="9"/>
      <c r="I1370" s="9"/>
      <c r="J1370" s="9"/>
    </row>
    <row r="1371" spans="1:10" x14ac:dyDescent="0.2">
      <c r="A1371" s="9"/>
      <c r="B1371" s="9"/>
      <c r="C1371" s="9"/>
      <c r="D1371" s="9"/>
      <c r="E1371" s="9"/>
      <c r="F1371" s="9"/>
      <c r="G1371" s="9"/>
      <c r="H1371" s="9"/>
      <c r="I1371" s="9"/>
      <c r="J1371" s="9"/>
    </row>
    <row r="1372" spans="1:10" x14ac:dyDescent="0.2">
      <c r="A1372" s="9"/>
      <c r="B1372" s="9"/>
      <c r="C1372" s="9"/>
      <c r="D1372" s="9"/>
      <c r="E1372" s="9"/>
      <c r="F1372" s="9"/>
      <c r="G1372" s="9"/>
      <c r="H1372" s="9"/>
      <c r="I1372" s="9"/>
      <c r="J1372" s="9"/>
    </row>
    <row r="1373" spans="1:10" x14ac:dyDescent="0.2">
      <c r="A1373" s="9"/>
      <c r="B1373" s="9"/>
      <c r="C1373" s="9"/>
      <c r="D1373" s="9"/>
      <c r="E1373" s="9"/>
      <c r="F1373" s="9"/>
      <c r="G1373" s="9"/>
      <c r="H1373" s="9"/>
      <c r="I1373" s="9"/>
      <c r="J1373" s="9"/>
    </row>
    <row r="1374" spans="1:10" x14ac:dyDescent="0.2">
      <c r="A1374" s="9"/>
      <c r="B1374" s="9"/>
      <c r="C1374" s="9"/>
      <c r="D1374" s="9"/>
      <c r="E1374" s="9"/>
      <c r="F1374" s="9"/>
      <c r="G1374" s="9"/>
      <c r="H1374" s="9"/>
      <c r="I1374" s="9"/>
      <c r="J1374" s="9"/>
    </row>
    <row r="1375" spans="1:10" x14ac:dyDescent="0.2">
      <c r="A1375" s="9"/>
      <c r="B1375" s="9"/>
      <c r="C1375" s="9"/>
      <c r="D1375" s="9"/>
      <c r="E1375" s="9"/>
      <c r="F1375" s="9"/>
      <c r="G1375" s="9"/>
      <c r="H1375" s="9"/>
      <c r="I1375" s="9"/>
      <c r="J1375" s="9"/>
    </row>
    <row r="1376" spans="1:10" x14ac:dyDescent="0.2">
      <c r="A1376" s="9"/>
      <c r="B1376" s="9"/>
      <c r="C1376" s="9"/>
      <c r="D1376" s="9"/>
      <c r="E1376" s="9"/>
      <c r="F1376" s="9"/>
      <c r="G1376" s="9"/>
      <c r="H1376" s="9"/>
      <c r="I1376" s="9"/>
      <c r="J1376" s="9"/>
    </row>
    <row r="1377" spans="1:10" x14ac:dyDescent="0.2">
      <c r="A1377" s="9"/>
      <c r="B1377" s="9"/>
      <c r="C1377" s="9"/>
      <c r="D1377" s="9"/>
      <c r="E1377" s="9"/>
      <c r="F1377" s="9"/>
      <c r="G1377" s="9"/>
      <c r="H1377" s="9"/>
      <c r="I1377" s="9"/>
      <c r="J1377" s="9"/>
    </row>
    <row r="1378" spans="1:10" x14ac:dyDescent="0.2">
      <c r="A1378" s="9"/>
      <c r="B1378" s="9"/>
      <c r="C1378" s="9"/>
      <c r="D1378" s="9"/>
      <c r="E1378" s="9"/>
      <c r="F1378" s="9"/>
      <c r="G1378" s="9"/>
      <c r="H1378" s="9"/>
      <c r="I1378" s="9"/>
      <c r="J1378" s="9"/>
    </row>
    <row r="1379" spans="1:10" x14ac:dyDescent="0.2">
      <c r="A1379" s="9"/>
      <c r="B1379" s="9"/>
      <c r="C1379" s="9"/>
      <c r="D1379" s="9"/>
      <c r="E1379" s="9"/>
      <c r="F1379" s="9"/>
      <c r="G1379" s="9"/>
      <c r="H1379" s="9"/>
      <c r="I1379" s="9"/>
      <c r="J1379" s="9"/>
    </row>
    <row r="1380" spans="1:10" x14ac:dyDescent="0.2">
      <c r="A1380" s="9"/>
      <c r="B1380" s="9"/>
      <c r="C1380" s="9"/>
      <c r="D1380" s="9"/>
      <c r="E1380" s="9"/>
      <c r="F1380" s="9"/>
      <c r="G1380" s="9"/>
      <c r="H1380" s="9"/>
      <c r="I1380" s="9"/>
      <c r="J1380" s="9"/>
    </row>
    <row r="1381" spans="1:10" x14ac:dyDescent="0.2">
      <c r="A1381" s="9"/>
      <c r="B1381" s="9"/>
      <c r="C1381" s="9"/>
      <c r="D1381" s="9"/>
      <c r="E1381" s="9"/>
      <c r="F1381" s="9"/>
      <c r="G1381" s="9"/>
      <c r="H1381" s="9"/>
      <c r="I1381" s="9"/>
      <c r="J1381" s="9"/>
    </row>
    <row r="1382" spans="1:10" x14ac:dyDescent="0.2">
      <c r="A1382" s="9"/>
      <c r="B1382" s="9"/>
      <c r="C1382" s="9"/>
      <c r="D1382" s="9"/>
      <c r="E1382" s="9"/>
      <c r="F1382" s="9"/>
      <c r="G1382" s="9"/>
      <c r="H1382" s="9"/>
      <c r="I1382" s="9"/>
      <c r="J1382" s="9"/>
    </row>
    <row r="1383" spans="1:10" x14ac:dyDescent="0.2">
      <c r="A1383" s="9"/>
      <c r="B1383" s="9"/>
      <c r="C1383" s="9"/>
      <c r="D1383" s="9"/>
      <c r="E1383" s="9"/>
      <c r="F1383" s="9"/>
      <c r="G1383" s="9"/>
      <c r="H1383" s="9"/>
      <c r="I1383" s="9"/>
      <c r="J1383" s="9"/>
    </row>
    <row r="1384" spans="1:10" x14ac:dyDescent="0.2">
      <c r="A1384" s="9"/>
      <c r="B1384" s="9"/>
      <c r="C1384" s="9"/>
      <c r="D1384" s="9"/>
      <c r="E1384" s="9"/>
      <c r="F1384" s="9"/>
      <c r="G1384" s="9"/>
      <c r="H1384" s="9"/>
      <c r="I1384" s="9"/>
      <c r="J1384" s="9"/>
    </row>
    <row r="1385" spans="1:10" x14ac:dyDescent="0.2">
      <c r="A1385" s="9"/>
      <c r="B1385" s="9"/>
      <c r="C1385" s="9"/>
      <c r="D1385" s="9"/>
      <c r="E1385" s="9"/>
      <c r="F1385" s="9"/>
      <c r="G1385" s="9"/>
      <c r="H1385" s="9"/>
      <c r="I1385" s="9"/>
      <c r="J1385" s="9"/>
    </row>
    <row r="1386" spans="1:10" x14ac:dyDescent="0.2">
      <c r="A1386" s="9"/>
      <c r="B1386" s="9"/>
      <c r="C1386" s="9"/>
      <c r="D1386" s="9"/>
      <c r="E1386" s="9"/>
      <c r="F1386" s="9"/>
      <c r="G1386" s="9"/>
      <c r="H1386" s="9"/>
      <c r="I1386" s="9"/>
      <c r="J1386" s="9"/>
    </row>
    <row r="1387" spans="1:10" x14ac:dyDescent="0.2">
      <c r="A1387" s="9"/>
      <c r="B1387" s="9"/>
      <c r="C1387" s="9"/>
      <c r="D1387" s="9"/>
      <c r="E1387" s="9"/>
      <c r="F1387" s="9"/>
      <c r="G1387" s="9"/>
      <c r="H1387" s="9"/>
      <c r="I1387" s="9"/>
      <c r="J1387" s="9"/>
    </row>
    <row r="1388" spans="1:10" x14ac:dyDescent="0.2">
      <c r="A1388" s="9"/>
      <c r="B1388" s="9"/>
      <c r="C1388" s="9"/>
      <c r="D1388" s="9"/>
      <c r="E1388" s="9"/>
      <c r="F1388" s="9"/>
      <c r="G1388" s="9"/>
      <c r="H1388" s="9"/>
      <c r="I1388" s="9"/>
      <c r="J1388" s="9"/>
    </row>
    <row r="1389" spans="1:10" x14ac:dyDescent="0.2">
      <c r="A1389" s="9"/>
      <c r="B1389" s="9"/>
      <c r="C1389" s="9"/>
      <c r="D1389" s="9"/>
      <c r="E1389" s="9"/>
      <c r="F1389" s="9"/>
      <c r="G1389" s="9"/>
      <c r="H1389" s="9"/>
      <c r="I1389" s="9"/>
      <c r="J1389" s="9"/>
    </row>
    <row r="1390" spans="1:10" x14ac:dyDescent="0.2">
      <c r="A1390" s="9"/>
      <c r="B1390" s="9"/>
      <c r="C1390" s="9"/>
      <c r="D1390" s="9"/>
      <c r="E1390" s="9"/>
      <c r="F1390" s="9"/>
      <c r="G1390" s="9"/>
      <c r="H1390" s="9"/>
      <c r="I1390" s="9"/>
      <c r="J1390" s="9"/>
    </row>
    <row r="1391" spans="1:10" x14ac:dyDescent="0.2">
      <c r="A1391" s="9"/>
      <c r="B1391" s="9"/>
      <c r="C1391" s="9"/>
      <c r="D1391" s="9"/>
      <c r="E1391" s="9"/>
      <c r="F1391" s="9"/>
      <c r="G1391" s="9"/>
      <c r="H1391" s="9"/>
      <c r="I1391" s="9"/>
      <c r="J1391" s="9"/>
    </row>
    <row r="1392" spans="1:10" x14ac:dyDescent="0.2">
      <c r="A1392" s="9"/>
      <c r="B1392" s="9"/>
      <c r="C1392" s="9"/>
      <c r="D1392" s="9"/>
      <c r="E1392" s="9"/>
      <c r="F1392" s="9"/>
      <c r="G1392" s="9"/>
      <c r="H1392" s="9"/>
      <c r="I1392" s="9"/>
      <c r="J1392" s="9"/>
    </row>
    <row r="1393" spans="1:10" x14ac:dyDescent="0.2">
      <c r="A1393" s="9"/>
      <c r="B1393" s="9"/>
      <c r="C1393" s="9"/>
      <c r="D1393" s="9"/>
      <c r="E1393" s="9"/>
      <c r="F1393" s="9"/>
      <c r="G1393" s="9"/>
      <c r="H1393" s="9"/>
      <c r="I1393" s="9"/>
      <c r="J1393" s="9"/>
    </row>
    <row r="1394" spans="1:10" x14ac:dyDescent="0.2">
      <c r="A1394" s="9"/>
      <c r="B1394" s="9"/>
      <c r="C1394" s="9"/>
      <c r="D1394" s="9"/>
      <c r="E1394" s="9"/>
      <c r="F1394" s="9"/>
      <c r="G1394" s="9"/>
      <c r="H1394" s="9"/>
      <c r="I1394" s="9"/>
      <c r="J1394" s="9"/>
    </row>
    <row r="1395" spans="1:10" x14ac:dyDescent="0.2">
      <c r="A1395" s="9"/>
      <c r="B1395" s="9"/>
      <c r="C1395" s="9"/>
      <c r="D1395" s="9"/>
      <c r="E1395" s="9"/>
      <c r="F1395" s="9"/>
      <c r="G1395" s="9"/>
      <c r="H1395" s="9"/>
      <c r="I1395" s="9"/>
      <c r="J1395" s="9"/>
    </row>
    <row r="1396" spans="1:10" x14ac:dyDescent="0.2">
      <c r="A1396" s="9"/>
      <c r="B1396" s="9"/>
      <c r="C1396" s="9"/>
      <c r="D1396" s="9"/>
      <c r="E1396" s="9"/>
      <c r="F1396" s="9"/>
      <c r="G1396" s="9"/>
      <c r="H1396" s="9"/>
      <c r="I1396" s="9"/>
      <c r="J1396" s="9"/>
    </row>
    <row r="1397" spans="1:10" x14ac:dyDescent="0.2">
      <c r="A1397" s="9"/>
      <c r="B1397" s="9"/>
      <c r="C1397" s="9"/>
      <c r="D1397" s="9"/>
      <c r="E1397" s="9"/>
      <c r="F1397" s="9"/>
      <c r="G1397" s="9"/>
      <c r="H1397" s="9"/>
      <c r="I1397" s="9"/>
      <c r="J1397" s="9"/>
    </row>
    <row r="1398" spans="1:10" x14ac:dyDescent="0.2">
      <c r="A1398" s="9"/>
      <c r="B1398" s="9"/>
      <c r="C1398" s="9"/>
      <c r="D1398" s="9"/>
      <c r="E1398" s="9"/>
      <c r="F1398" s="9"/>
      <c r="G1398" s="9"/>
      <c r="H1398" s="9"/>
      <c r="I1398" s="9"/>
      <c r="J1398" s="9"/>
    </row>
    <row r="1399" spans="1:10" x14ac:dyDescent="0.2">
      <c r="A1399" s="9"/>
      <c r="B1399" s="9"/>
      <c r="C1399" s="9"/>
      <c r="D1399" s="9"/>
      <c r="E1399" s="9"/>
      <c r="F1399" s="9"/>
      <c r="G1399" s="9"/>
      <c r="H1399" s="9"/>
      <c r="I1399" s="9"/>
      <c r="J1399" s="9"/>
    </row>
    <row r="1400" spans="1:10" x14ac:dyDescent="0.2">
      <c r="A1400" s="9"/>
      <c r="B1400" s="9"/>
      <c r="C1400" s="9"/>
      <c r="D1400" s="9"/>
      <c r="E1400" s="9"/>
      <c r="F1400" s="9"/>
      <c r="G1400" s="9"/>
      <c r="H1400" s="9"/>
      <c r="I1400" s="9"/>
      <c r="J1400" s="9"/>
    </row>
    <row r="1401" spans="1:10" x14ac:dyDescent="0.2">
      <c r="A1401" s="9"/>
      <c r="B1401" s="9"/>
      <c r="C1401" s="9"/>
      <c r="D1401" s="9"/>
      <c r="E1401" s="9"/>
      <c r="F1401" s="9"/>
      <c r="G1401" s="9"/>
      <c r="H1401" s="9"/>
      <c r="I1401" s="9"/>
      <c r="J1401" s="9"/>
    </row>
    <row r="1402" spans="1:10" x14ac:dyDescent="0.2">
      <c r="A1402" s="9"/>
      <c r="B1402" s="9"/>
      <c r="C1402" s="9"/>
      <c r="D1402" s="9"/>
      <c r="E1402" s="9"/>
      <c r="F1402" s="9"/>
      <c r="G1402" s="9"/>
      <c r="H1402" s="9"/>
      <c r="I1402" s="9"/>
      <c r="J1402" s="9"/>
    </row>
    <row r="1403" spans="1:10" x14ac:dyDescent="0.2">
      <c r="A1403" s="9"/>
      <c r="B1403" s="9"/>
      <c r="C1403" s="9"/>
      <c r="D1403" s="9"/>
      <c r="E1403" s="9"/>
      <c r="F1403" s="9"/>
      <c r="G1403" s="9"/>
      <c r="H1403" s="9"/>
      <c r="I1403" s="9"/>
      <c r="J1403" s="9"/>
    </row>
    <row r="1404" spans="1:10" x14ac:dyDescent="0.2">
      <c r="A1404" s="9"/>
      <c r="B1404" s="9"/>
      <c r="C1404" s="9"/>
      <c r="D1404" s="9"/>
      <c r="E1404" s="9"/>
      <c r="F1404" s="9"/>
      <c r="G1404" s="9"/>
      <c r="H1404" s="9"/>
      <c r="I1404" s="9"/>
      <c r="J1404" s="9"/>
    </row>
    <row r="1405" spans="1:10" x14ac:dyDescent="0.2">
      <c r="A1405" s="9"/>
      <c r="B1405" s="9"/>
      <c r="C1405" s="9"/>
      <c r="D1405" s="9"/>
      <c r="E1405" s="9"/>
      <c r="F1405" s="9"/>
      <c r="G1405" s="9"/>
      <c r="H1405" s="9"/>
      <c r="I1405" s="9"/>
      <c r="J1405" s="9"/>
    </row>
    <row r="1406" spans="1:10" x14ac:dyDescent="0.2">
      <c r="A1406" s="9"/>
      <c r="B1406" s="9"/>
      <c r="C1406" s="9"/>
      <c r="D1406" s="9"/>
      <c r="E1406" s="9"/>
      <c r="F1406" s="9"/>
      <c r="G1406" s="9"/>
      <c r="H1406" s="9"/>
      <c r="I1406" s="9"/>
      <c r="J1406" s="9"/>
    </row>
    <row r="1407" spans="1:10" x14ac:dyDescent="0.2">
      <c r="A1407" s="9"/>
      <c r="B1407" s="9"/>
      <c r="C1407" s="9"/>
      <c r="D1407" s="9"/>
      <c r="E1407" s="9"/>
      <c r="F1407" s="9"/>
      <c r="G1407" s="9"/>
      <c r="H1407" s="9"/>
      <c r="I1407" s="9"/>
      <c r="J1407" s="9"/>
    </row>
    <row r="1408" spans="1:10" x14ac:dyDescent="0.2">
      <c r="A1408" s="9"/>
      <c r="B1408" s="9"/>
      <c r="C1408" s="9"/>
      <c r="D1408" s="9"/>
      <c r="E1408" s="9"/>
      <c r="F1408" s="9"/>
      <c r="G1408" s="9"/>
      <c r="H1408" s="9"/>
      <c r="I1408" s="9"/>
      <c r="J1408" s="9"/>
    </row>
    <row r="1409" spans="1:10" x14ac:dyDescent="0.2">
      <c r="A1409" s="9"/>
      <c r="B1409" s="9"/>
      <c r="C1409" s="9"/>
      <c r="D1409" s="9"/>
      <c r="E1409" s="9"/>
      <c r="F1409" s="9"/>
      <c r="G1409" s="9"/>
      <c r="H1409" s="9"/>
      <c r="I1409" s="9"/>
      <c r="J1409" s="9"/>
    </row>
    <row r="1410" spans="1:10" x14ac:dyDescent="0.2">
      <c r="A1410" s="9"/>
      <c r="B1410" s="9"/>
      <c r="C1410" s="9"/>
      <c r="D1410" s="9"/>
      <c r="E1410" s="9"/>
      <c r="F1410" s="9"/>
      <c r="G1410" s="9"/>
      <c r="H1410" s="9"/>
      <c r="I1410" s="9"/>
      <c r="J1410" s="9"/>
    </row>
    <row r="1411" spans="1:10" x14ac:dyDescent="0.2">
      <c r="A1411" s="9"/>
      <c r="B1411" s="9"/>
      <c r="C1411" s="9"/>
      <c r="D1411" s="9"/>
      <c r="E1411" s="9"/>
      <c r="F1411" s="9"/>
      <c r="G1411" s="9"/>
      <c r="H1411" s="9"/>
      <c r="I1411" s="9"/>
      <c r="J1411" s="9"/>
    </row>
    <row r="1412" spans="1:10" x14ac:dyDescent="0.2">
      <c r="A1412" s="9"/>
      <c r="B1412" s="9"/>
      <c r="C1412" s="9"/>
      <c r="D1412" s="9"/>
      <c r="E1412" s="9"/>
      <c r="F1412" s="9"/>
      <c r="G1412" s="9"/>
      <c r="H1412" s="9"/>
      <c r="I1412" s="9"/>
      <c r="J1412" s="9"/>
    </row>
    <row r="1413" spans="1:10" x14ac:dyDescent="0.2">
      <c r="A1413" s="9"/>
      <c r="B1413" s="9"/>
      <c r="C1413" s="9"/>
      <c r="D1413" s="9"/>
      <c r="E1413" s="9"/>
      <c r="F1413" s="9"/>
      <c r="G1413" s="9"/>
      <c r="H1413" s="9"/>
      <c r="I1413" s="9"/>
      <c r="J1413" s="9"/>
    </row>
    <row r="1414" spans="1:10" x14ac:dyDescent="0.2">
      <c r="A1414" s="9"/>
      <c r="B1414" s="9"/>
      <c r="C1414" s="9"/>
      <c r="D1414" s="9"/>
      <c r="E1414" s="9"/>
      <c r="F1414" s="9"/>
      <c r="G1414" s="9"/>
      <c r="H1414" s="9"/>
      <c r="I1414" s="9"/>
      <c r="J1414" s="9"/>
    </row>
    <row r="1415" spans="1:10" x14ac:dyDescent="0.2">
      <c r="A1415" s="9"/>
      <c r="B1415" s="9"/>
      <c r="C1415" s="9"/>
      <c r="D1415" s="9"/>
      <c r="E1415" s="9"/>
      <c r="F1415" s="9"/>
      <c r="G1415" s="9"/>
      <c r="H1415" s="9"/>
      <c r="I1415" s="9"/>
      <c r="J1415" s="9"/>
    </row>
    <row r="1416" spans="1:10" x14ac:dyDescent="0.2">
      <c r="A1416" s="9"/>
      <c r="B1416" s="9"/>
      <c r="C1416" s="9"/>
      <c r="D1416" s="9"/>
      <c r="E1416" s="9"/>
      <c r="F1416" s="9"/>
      <c r="G1416" s="9"/>
      <c r="H1416" s="9"/>
      <c r="I1416" s="9"/>
      <c r="J1416" s="9"/>
    </row>
    <row r="1417" spans="1:10" x14ac:dyDescent="0.2">
      <c r="A1417" s="9"/>
      <c r="B1417" s="9"/>
      <c r="C1417" s="9"/>
      <c r="D1417" s="9"/>
      <c r="E1417" s="9"/>
      <c r="F1417" s="9"/>
      <c r="G1417" s="9"/>
      <c r="H1417" s="9"/>
      <c r="I1417" s="9"/>
      <c r="J1417" s="9"/>
    </row>
    <row r="1418" spans="1:10" x14ac:dyDescent="0.2">
      <c r="A1418" s="9"/>
      <c r="B1418" s="9"/>
      <c r="C1418" s="9"/>
      <c r="D1418" s="9"/>
      <c r="E1418" s="9"/>
      <c r="F1418" s="9"/>
      <c r="G1418" s="9"/>
      <c r="H1418" s="9"/>
      <c r="I1418" s="9"/>
      <c r="J1418" s="9"/>
    </row>
    <row r="1419" spans="1:10" x14ac:dyDescent="0.2">
      <c r="A1419" s="9"/>
      <c r="B1419" s="9"/>
      <c r="C1419" s="9"/>
      <c r="D1419" s="9"/>
      <c r="E1419" s="9"/>
      <c r="F1419" s="9"/>
      <c r="G1419" s="9"/>
      <c r="H1419" s="9"/>
      <c r="I1419" s="9"/>
      <c r="J1419" s="9"/>
    </row>
    <row r="1420" spans="1:10" x14ac:dyDescent="0.2">
      <c r="A1420" s="9"/>
      <c r="B1420" s="9"/>
      <c r="C1420" s="9"/>
      <c r="D1420" s="9"/>
      <c r="E1420" s="9"/>
      <c r="F1420" s="9"/>
      <c r="G1420" s="9"/>
      <c r="H1420" s="9"/>
      <c r="I1420" s="9"/>
      <c r="J1420" s="9"/>
    </row>
    <row r="1421" spans="1:10" x14ac:dyDescent="0.2">
      <c r="A1421" s="9"/>
      <c r="B1421" s="9"/>
      <c r="C1421" s="9"/>
      <c r="D1421" s="9"/>
      <c r="E1421" s="9"/>
      <c r="F1421" s="9"/>
      <c r="G1421" s="9"/>
      <c r="H1421" s="9"/>
      <c r="I1421" s="9"/>
      <c r="J1421" s="9"/>
    </row>
    <row r="1422" spans="1:10" x14ac:dyDescent="0.2">
      <c r="A1422" s="9"/>
      <c r="B1422" s="9"/>
      <c r="C1422" s="9"/>
      <c r="D1422" s="9"/>
      <c r="E1422" s="9"/>
      <c r="F1422" s="9"/>
      <c r="G1422" s="9"/>
      <c r="H1422" s="9"/>
      <c r="I1422" s="9"/>
      <c r="J1422" s="9"/>
    </row>
    <row r="1423" spans="1:10" x14ac:dyDescent="0.2">
      <c r="A1423" s="9"/>
      <c r="B1423" s="9"/>
      <c r="C1423" s="9"/>
      <c r="D1423" s="9"/>
      <c r="E1423" s="9"/>
      <c r="F1423" s="9"/>
      <c r="G1423" s="9"/>
      <c r="H1423" s="9"/>
      <c r="I1423" s="9"/>
      <c r="J1423" s="9"/>
    </row>
    <row r="1424" spans="1:10" x14ac:dyDescent="0.2">
      <c r="A1424" s="9"/>
      <c r="B1424" s="9"/>
      <c r="C1424" s="9"/>
      <c r="D1424" s="9"/>
      <c r="E1424" s="9"/>
      <c r="F1424" s="9"/>
      <c r="G1424" s="9"/>
      <c r="H1424" s="9"/>
      <c r="I1424" s="9"/>
      <c r="J1424" s="9"/>
    </row>
    <row r="1425" spans="1:10" x14ac:dyDescent="0.2">
      <c r="A1425" s="9"/>
      <c r="B1425" s="9"/>
      <c r="C1425" s="9"/>
      <c r="D1425" s="9"/>
      <c r="E1425" s="9"/>
      <c r="F1425" s="9"/>
      <c r="G1425" s="9"/>
      <c r="H1425" s="9"/>
      <c r="I1425" s="9"/>
      <c r="J1425" s="9"/>
    </row>
    <row r="1426" spans="1:10" x14ac:dyDescent="0.2">
      <c r="A1426" s="9"/>
      <c r="B1426" s="9"/>
      <c r="C1426" s="9"/>
      <c r="D1426" s="9"/>
      <c r="E1426" s="9"/>
      <c r="F1426" s="9"/>
      <c r="G1426" s="9"/>
      <c r="H1426" s="9"/>
      <c r="I1426" s="9"/>
      <c r="J1426" s="9"/>
    </row>
    <row r="1427" spans="1:10" x14ac:dyDescent="0.2">
      <c r="A1427" s="9"/>
      <c r="B1427" s="9"/>
      <c r="C1427" s="9"/>
      <c r="D1427" s="9"/>
      <c r="E1427" s="9"/>
      <c r="F1427" s="9"/>
      <c r="G1427" s="9"/>
      <c r="H1427" s="9"/>
      <c r="I1427" s="9"/>
      <c r="J1427" s="9"/>
    </row>
    <row r="1428" spans="1:10" x14ac:dyDescent="0.2">
      <c r="A1428" s="9"/>
      <c r="B1428" s="9"/>
      <c r="C1428" s="9"/>
      <c r="D1428" s="9"/>
      <c r="E1428" s="9"/>
      <c r="F1428" s="9"/>
      <c r="G1428" s="9"/>
      <c r="H1428" s="9"/>
      <c r="I1428" s="9"/>
      <c r="J1428" s="9"/>
    </row>
    <row r="1429" spans="1:10" x14ac:dyDescent="0.2">
      <c r="A1429" s="9"/>
      <c r="B1429" s="9"/>
      <c r="C1429" s="9"/>
      <c r="D1429" s="9"/>
      <c r="E1429" s="9"/>
      <c r="F1429" s="9"/>
      <c r="G1429" s="9"/>
      <c r="H1429" s="9"/>
      <c r="I1429" s="9"/>
      <c r="J1429" s="9"/>
    </row>
    <row r="1430" spans="1:10" x14ac:dyDescent="0.2">
      <c r="A1430" s="9"/>
      <c r="B1430" s="9"/>
      <c r="C1430" s="9"/>
      <c r="D1430" s="9"/>
      <c r="E1430" s="9"/>
      <c r="F1430" s="9"/>
      <c r="G1430" s="9"/>
      <c r="H1430" s="9"/>
      <c r="I1430" s="9"/>
      <c r="J1430" s="9"/>
    </row>
    <row r="1431" spans="1:10" x14ac:dyDescent="0.2">
      <c r="A1431" s="9"/>
      <c r="B1431" s="9"/>
      <c r="C1431" s="9"/>
      <c r="D1431" s="9"/>
      <c r="E1431" s="9"/>
      <c r="F1431" s="9"/>
      <c r="G1431" s="9"/>
      <c r="H1431" s="9"/>
      <c r="I1431" s="9"/>
      <c r="J1431" s="9"/>
    </row>
    <row r="1432" spans="1:10" x14ac:dyDescent="0.2">
      <c r="A1432" s="9"/>
      <c r="B1432" s="9"/>
      <c r="C1432" s="9"/>
      <c r="D1432" s="9"/>
      <c r="E1432" s="9"/>
      <c r="F1432" s="9"/>
      <c r="G1432" s="9"/>
      <c r="H1432" s="9"/>
      <c r="I1432" s="9"/>
      <c r="J1432" s="9"/>
    </row>
    <row r="1433" spans="1:10" x14ac:dyDescent="0.2">
      <c r="A1433" s="9"/>
      <c r="B1433" s="9"/>
      <c r="C1433" s="9"/>
      <c r="D1433" s="9"/>
      <c r="E1433" s="9"/>
      <c r="F1433" s="9"/>
      <c r="G1433" s="9"/>
      <c r="H1433" s="9"/>
      <c r="I1433" s="9"/>
      <c r="J1433" s="9"/>
    </row>
    <row r="1434" spans="1:10" x14ac:dyDescent="0.2">
      <c r="A1434" s="9"/>
      <c r="B1434" s="9"/>
      <c r="C1434" s="9"/>
      <c r="D1434" s="9"/>
      <c r="E1434" s="9"/>
      <c r="F1434" s="9"/>
      <c r="G1434" s="9"/>
      <c r="H1434" s="9"/>
      <c r="I1434" s="9"/>
      <c r="J1434" s="9"/>
    </row>
    <row r="1435" spans="1:10" x14ac:dyDescent="0.2">
      <c r="A1435" s="9"/>
      <c r="B1435" s="9"/>
      <c r="C1435" s="9"/>
      <c r="D1435" s="9"/>
      <c r="E1435" s="9"/>
      <c r="F1435" s="9"/>
      <c r="G1435" s="9"/>
      <c r="H1435" s="9"/>
      <c r="I1435" s="9"/>
      <c r="J1435" s="9"/>
    </row>
    <row r="1436" spans="1:10" x14ac:dyDescent="0.2">
      <c r="A1436" s="9"/>
      <c r="B1436" s="9"/>
      <c r="C1436" s="9"/>
      <c r="D1436" s="9"/>
      <c r="E1436" s="9"/>
      <c r="F1436" s="9"/>
      <c r="G1436" s="9"/>
      <c r="H1436" s="9"/>
      <c r="I1436" s="9"/>
      <c r="J1436" s="9"/>
    </row>
    <row r="1437" spans="1:10" x14ac:dyDescent="0.2">
      <c r="A1437" s="9"/>
      <c r="B1437" s="9"/>
      <c r="C1437" s="9"/>
      <c r="D1437" s="9"/>
      <c r="E1437" s="9"/>
      <c r="F1437" s="9"/>
      <c r="G1437" s="9"/>
      <c r="H1437" s="9"/>
      <c r="I1437" s="9"/>
      <c r="J1437" s="9"/>
    </row>
    <row r="1438" spans="1:10" x14ac:dyDescent="0.2">
      <c r="A1438" s="9"/>
      <c r="B1438" s="9"/>
      <c r="C1438" s="9"/>
      <c r="D1438" s="9"/>
      <c r="E1438" s="9"/>
      <c r="F1438" s="9"/>
      <c r="G1438" s="9"/>
      <c r="H1438" s="9"/>
      <c r="I1438" s="9"/>
      <c r="J1438" s="9"/>
    </row>
    <row r="1439" spans="1:10" x14ac:dyDescent="0.2">
      <c r="A1439" s="9"/>
      <c r="B1439" s="9"/>
      <c r="C1439" s="9"/>
      <c r="D1439" s="9"/>
      <c r="E1439" s="9"/>
      <c r="F1439" s="9"/>
      <c r="G1439" s="9"/>
      <c r="H1439" s="9"/>
      <c r="I1439" s="9"/>
      <c r="J1439" s="9"/>
    </row>
    <row r="1440" spans="1:10" x14ac:dyDescent="0.2">
      <c r="A1440" s="9"/>
      <c r="B1440" s="9"/>
      <c r="C1440" s="9"/>
      <c r="D1440" s="9"/>
      <c r="E1440" s="9"/>
      <c r="F1440" s="9"/>
      <c r="G1440" s="9"/>
      <c r="H1440" s="9"/>
      <c r="I1440" s="9"/>
      <c r="J1440" s="9"/>
    </row>
    <row r="1441" spans="1:10" x14ac:dyDescent="0.2">
      <c r="A1441" s="9"/>
      <c r="B1441" s="9"/>
      <c r="C1441" s="9"/>
      <c r="D1441" s="9"/>
      <c r="E1441" s="9"/>
      <c r="F1441" s="9"/>
      <c r="G1441" s="9"/>
      <c r="H1441" s="9"/>
      <c r="I1441" s="9"/>
      <c r="J1441" s="9"/>
    </row>
    <row r="1442" spans="1:10" x14ac:dyDescent="0.2">
      <c r="A1442" s="9"/>
      <c r="B1442" s="9"/>
      <c r="C1442" s="9"/>
      <c r="D1442" s="9"/>
      <c r="E1442" s="9"/>
      <c r="F1442" s="9"/>
      <c r="G1442" s="9"/>
      <c r="H1442" s="9"/>
      <c r="I1442" s="9"/>
      <c r="J1442" s="9"/>
    </row>
    <row r="1443" spans="1:10" x14ac:dyDescent="0.2">
      <c r="A1443" s="9"/>
      <c r="B1443" s="9"/>
      <c r="C1443" s="9"/>
      <c r="D1443" s="9"/>
      <c r="E1443" s="9"/>
      <c r="F1443" s="9"/>
      <c r="G1443" s="9"/>
      <c r="H1443" s="9"/>
      <c r="I1443" s="9"/>
      <c r="J1443" s="9"/>
    </row>
    <row r="1444" spans="1:10" x14ac:dyDescent="0.2">
      <c r="A1444" s="9"/>
      <c r="B1444" s="9"/>
      <c r="C1444" s="9"/>
      <c r="D1444" s="9"/>
      <c r="E1444" s="9"/>
      <c r="F1444" s="9"/>
      <c r="G1444" s="9"/>
      <c r="H1444" s="9"/>
      <c r="I1444" s="9"/>
      <c r="J1444" s="9"/>
    </row>
    <row r="1445" spans="1:10" x14ac:dyDescent="0.2">
      <c r="A1445" s="9"/>
      <c r="B1445" s="9"/>
      <c r="C1445" s="9"/>
      <c r="D1445" s="9"/>
      <c r="E1445" s="9"/>
      <c r="F1445" s="9"/>
      <c r="G1445" s="9"/>
      <c r="H1445" s="9"/>
      <c r="I1445" s="9"/>
      <c r="J1445" s="9"/>
    </row>
    <row r="1446" spans="1:10" x14ac:dyDescent="0.2">
      <c r="A1446" s="9"/>
      <c r="B1446" s="9"/>
      <c r="C1446" s="9"/>
      <c r="D1446" s="9"/>
      <c r="E1446" s="9"/>
      <c r="F1446" s="9"/>
      <c r="G1446" s="9"/>
      <c r="H1446" s="9"/>
      <c r="I1446" s="9"/>
      <c r="J1446" s="9"/>
    </row>
    <row r="1447" spans="1:10" x14ac:dyDescent="0.2">
      <c r="A1447" s="9"/>
      <c r="B1447" s="9"/>
      <c r="C1447" s="9"/>
      <c r="D1447" s="9"/>
      <c r="E1447" s="9"/>
      <c r="F1447" s="9"/>
      <c r="G1447" s="9"/>
      <c r="H1447" s="9"/>
      <c r="I1447" s="9"/>
      <c r="J1447" s="9"/>
    </row>
    <row r="1448" spans="1:10" x14ac:dyDescent="0.2">
      <c r="A1448" s="9"/>
      <c r="B1448" s="9"/>
      <c r="C1448" s="9"/>
      <c r="D1448" s="9"/>
      <c r="E1448" s="9"/>
      <c r="F1448" s="9"/>
      <c r="G1448" s="9"/>
      <c r="H1448" s="9"/>
      <c r="I1448" s="9"/>
      <c r="J1448" s="9"/>
    </row>
    <row r="1449" spans="1:10" x14ac:dyDescent="0.2">
      <c r="A1449" s="9"/>
      <c r="B1449" s="9"/>
      <c r="C1449" s="9"/>
      <c r="D1449" s="9"/>
      <c r="E1449" s="9"/>
      <c r="F1449" s="9"/>
      <c r="G1449" s="9"/>
      <c r="H1449" s="9"/>
      <c r="I1449" s="9"/>
      <c r="J1449" s="9"/>
    </row>
    <row r="1450" spans="1:10" x14ac:dyDescent="0.2">
      <c r="A1450" s="9"/>
      <c r="B1450" s="9"/>
      <c r="C1450" s="9"/>
      <c r="D1450" s="9"/>
      <c r="E1450" s="9"/>
      <c r="F1450" s="9"/>
      <c r="G1450" s="9"/>
      <c r="H1450" s="9"/>
      <c r="I1450" s="9"/>
      <c r="J1450" s="9"/>
    </row>
    <row r="1451" spans="1:10" x14ac:dyDescent="0.2">
      <c r="A1451" s="9"/>
      <c r="B1451" s="9"/>
      <c r="C1451" s="9"/>
      <c r="D1451" s="9"/>
      <c r="E1451" s="9"/>
      <c r="F1451" s="9"/>
      <c r="G1451" s="9"/>
      <c r="H1451" s="9"/>
      <c r="I1451" s="9"/>
      <c r="J1451" s="9"/>
    </row>
    <row r="1452" spans="1:10" x14ac:dyDescent="0.2">
      <c r="A1452" s="9"/>
      <c r="B1452" s="9"/>
      <c r="C1452" s="9"/>
      <c r="D1452" s="9"/>
      <c r="E1452" s="9"/>
      <c r="F1452" s="9"/>
      <c r="G1452" s="9"/>
      <c r="H1452" s="9"/>
      <c r="I1452" s="9"/>
      <c r="J1452" s="9"/>
    </row>
    <row r="1453" spans="1:10" x14ac:dyDescent="0.2">
      <c r="A1453" s="9"/>
      <c r="B1453" s="9"/>
      <c r="C1453" s="9"/>
      <c r="D1453" s="9"/>
      <c r="E1453" s="9"/>
      <c r="F1453" s="9"/>
      <c r="G1453" s="9"/>
      <c r="H1453" s="9"/>
      <c r="I1453" s="9"/>
      <c r="J1453" s="9"/>
    </row>
    <row r="1454" spans="1:10" x14ac:dyDescent="0.2">
      <c r="A1454" s="9"/>
      <c r="B1454" s="9"/>
      <c r="C1454" s="9"/>
      <c r="D1454" s="9"/>
      <c r="E1454" s="9"/>
      <c r="F1454" s="9"/>
      <c r="G1454" s="9"/>
      <c r="H1454" s="9"/>
      <c r="I1454" s="9"/>
      <c r="J1454" s="9"/>
    </row>
    <row r="1455" spans="1:10" x14ac:dyDescent="0.2">
      <c r="A1455" s="9"/>
      <c r="B1455" s="9"/>
      <c r="C1455" s="9"/>
      <c r="D1455" s="9"/>
      <c r="E1455" s="9"/>
      <c r="F1455" s="9"/>
      <c r="G1455" s="9"/>
      <c r="H1455" s="9"/>
      <c r="I1455" s="9"/>
      <c r="J1455" s="9"/>
    </row>
    <row r="1456" spans="1:10" x14ac:dyDescent="0.2">
      <c r="A1456" s="9"/>
      <c r="B1456" s="9"/>
      <c r="C1456" s="9"/>
      <c r="D1456" s="9"/>
      <c r="E1456" s="9"/>
      <c r="F1456" s="9"/>
      <c r="G1456" s="9"/>
      <c r="H1456" s="9"/>
      <c r="I1456" s="9"/>
      <c r="J1456" s="9"/>
    </row>
    <row r="1457" spans="1:10" x14ac:dyDescent="0.2">
      <c r="A1457" s="9"/>
      <c r="B1457" s="9"/>
      <c r="C1457" s="9"/>
      <c r="D1457" s="9"/>
      <c r="E1457" s="9"/>
      <c r="F1457" s="9"/>
      <c r="G1457" s="9"/>
      <c r="H1457" s="9"/>
      <c r="I1457" s="9"/>
      <c r="J1457" s="9"/>
    </row>
    <row r="1458" spans="1:10" x14ac:dyDescent="0.2">
      <c r="A1458" s="9"/>
      <c r="B1458" s="9"/>
      <c r="C1458" s="9"/>
      <c r="D1458" s="9"/>
      <c r="E1458" s="9"/>
      <c r="F1458" s="9"/>
      <c r="G1458" s="9"/>
      <c r="H1458" s="9"/>
      <c r="I1458" s="9"/>
      <c r="J1458" s="9"/>
    </row>
    <row r="1459" spans="1:10" x14ac:dyDescent="0.2">
      <c r="A1459" s="9"/>
      <c r="B1459" s="9"/>
      <c r="C1459" s="9"/>
      <c r="D1459" s="9"/>
      <c r="E1459" s="9"/>
      <c r="F1459" s="9"/>
      <c r="G1459" s="9"/>
      <c r="H1459" s="9"/>
      <c r="I1459" s="9"/>
      <c r="J1459" s="9"/>
    </row>
    <row r="1460" spans="1:10" x14ac:dyDescent="0.2">
      <c r="A1460" s="9"/>
      <c r="B1460" s="9"/>
      <c r="C1460" s="9"/>
      <c r="D1460" s="9"/>
      <c r="E1460" s="9"/>
      <c r="F1460" s="9"/>
      <c r="G1460" s="9"/>
      <c r="H1460" s="9"/>
      <c r="I1460" s="9"/>
      <c r="J1460" s="9"/>
    </row>
    <row r="1461" spans="1:10" x14ac:dyDescent="0.2">
      <c r="A1461" s="9"/>
      <c r="B1461" s="9"/>
      <c r="C1461" s="9"/>
      <c r="D1461" s="9"/>
      <c r="E1461" s="9"/>
      <c r="F1461" s="9"/>
      <c r="G1461" s="9"/>
      <c r="H1461" s="9"/>
      <c r="I1461" s="9"/>
      <c r="J1461" s="9"/>
    </row>
    <row r="1462" spans="1:10" x14ac:dyDescent="0.2">
      <c r="A1462" s="9"/>
      <c r="B1462" s="9"/>
      <c r="C1462" s="9"/>
      <c r="D1462" s="9"/>
      <c r="E1462" s="9"/>
      <c r="F1462" s="9"/>
      <c r="G1462" s="9"/>
      <c r="H1462" s="9"/>
      <c r="I1462" s="9"/>
      <c r="J1462" s="9"/>
    </row>
    <row r="1463" spans="1:10" x14ac:dyDescent="0.2">
      <c r="A1463" s="9"/>
      <c r="B1463" s="9"/>
      <c r="C1463" s="9"/>
      <c r="D1463" s="9"/>
      <c r="E1463" s="9"/>
      <c r="F1463" s="9"/>
      <c r="G1463" s="9"/>
      <c r="H1463" s="9"/>
      <c r="I1463" s="9"/>
      <c r="J1463" s="9"/>
    </row>
    <row r="1464" spans="1:10" x14ac:dyDescent="0.2">
      <c r="A1464" s="9"/>
      <c r="B1464" s="9"/>
      <c r="C1464" s="9"/>
      <c r="D1464" s="9"/>
      <c r="E1464" s="9"/>
      <c r="F1464" s="9"/>
      <c r="G1464" s="9"/>
      <c r="H1464" s="9"/>
      <c r="I1464" s="9"/>
      <c r="J1464" s="9"/>
    </row>
    <row r="1465" spans="1:10" x14ac:dyDescent="0.2">
      <c r="A1465" s="9"/>
      <c r="B1465" s="9"/>
      <c r="C1465" s="9"/>
      <c r="D1465" s="9"/>
      <c r="E1465" s="9"/>
      <c r="F1465" s="9"/>
      <c r="G1465" s="9"/>
      <c r="H1465" s="9"/>
      <c r="I1465" s="9"/>
      <c r="J1465" s="9"/>
    </row>
    <row r="1466" spans="1:10" x14ac:dyDescent="0.2">
      <c r="A1466" s="9"/>
      <c r="B1466" s="9"/>
      <c r="C1466" s="9"/>
      <c r="D1466" s="9"/>
      <c r="E1466" s="9"/>
      <c r="F1466" s="9"/>
      <c r="G1466" s="9"/>
      <c r="H1466" s="9"/>
      <c r="I1466" s="9"/>
      <c r="J1466" s="9"/>
    </row>
    <row r="1467" spans="1:10" x14ac:dyDescent="0.2">
      <c r="A1467" s="9"/>
      <c r="B1467" s="9"/>
      <c r="C1467" s="9"/>
      <c r="D1467" s="9"/>
      <c r="E1467" s="9"/>
      <c r="F1467" s="9"/>
      <c r="G1467" s="9"/>
      <c r="H1467" s="9"/>
      <c r="I1467" s="9"/>
      <c r="J1467" s="9"/>
    </row>
    <row r="1468" spans="1:10" x14ac:dyDescent="0.2">
      <c r="A1468" s="9"/>
      <c r="B1468" s="9"/>
      <c r="C1468" s="9"/>
      <c r="D1468" s="9"/>
      <c r="E1468" s="9"/>
      <c r="F1468" s="9"/>
      <c r="G1468" s="9"/>
      <c r="H1468" s="9"/>
      <c r="I1468" s="9"/>
      <c r="J1468" s="9"/>
    </row>
    <row r="1469" spans="1:10" x14ac:dyDescent="0.2">
      <c r="A1469" s="9"/>
      <c r="B1469" s="9"/>
      <c r="C1469" s="9"/>
      <c r="D1469" s="9"/>
      <c r="E1469" s="9"/>
      <c r="F1469" s="9"/>
      <c r="G1469" s="9"/>
      <c r="H1469" s="9"/>
      <c r="I1469" s="9"/>
      <c r="J1469" s="9"/>
    </row>
    <row r="1470" spans="1:10" x14ac:dyDescent="0.2">
      <c r="A1470" s="9"/>
      <c r="B1470" s="9"/>
      <c r="C1470" s="9"/>
      <c r="D1470" s="9"/>
      <c r="E1470" s="9"/>
      <c r="F1470" s="9"/>
      <c r="G1470" s="9"/>
      <c r="H1470" s="9"/>
      <c r="I1470" s="9"/>
      <c r="J1470" s="9"/>
    </row>
    <row r="1471" spans="1:10" x14ac:dyDescent="0.2">
      <c r="A1471" s="9"/>
      <c r="B1471" s="9"/>
      <c r="C1471" s="9"/>
      <c r="D1471" s="9"/>
      <c r="E1471" s="9"/>
      <c r="F1471" s="9"/>
      <c r="G1471" s="9"/>
      <c r="H1471" s="9"/>
      <c r="I1471" s="9"/>
      <c r="J1471" s="9"/>
    </row>
    <row r="1472" spans="1:10" x14ac:dyDescent="0.2">
      <c r="A1472" s="9"/>
      <c r="B1472" s="9"/>
      <c r="C1472" s="9"/>
      <c r="D1472" s="9"/>
      <c r="E1472" s="9"/>
      <c r="F1472" s="9"/>
      <c r="G1472" s="9"/>
      <c r="H1472" s="9"/>
      <c r="I1472" s="9"/>
      <c r="J1472" s="9"/>
    </row>
    <row r="1473" spans="1:10" x14ac:dyDescent="0.2">
      <c r="A1473" s="9"/>
      <c r="B1473" s="9"/>
      <c r="C1473" s="9"/>
      <c r="D1473" s="9"/>
      <c r="E1473" s="9"/>
      <c r="F1473" s="9"/>
      <c r="G1473" s="9"/>
      <c r="H1473" s="9"/>
      <c r="I1473" s="9"/>
      <c r="J1473" s="9"/>
    </row>
    <row r="1474" spans="1:10" x14ac:dyDescent="0.2">
      <c r="A1474" s="9"/>
      <c r="B1474" s="9"/>
      <c r="C1474" s="9"/>
      <c r="D1474" s="9"/>
      <c r="E1474" s="9"/>
      <c r="F1474" s="9"/>
      <c r="G1474" s="9"/>
      <c r="H1474" s="9"/>
      <c r="I1474" s="9"/>
      <c r="J1474" s="9"/>
    </row>
    <row r="1475" spans="1:10" x14ac:dyDescent="0.2">
      <c r="A1475" s="9"/>
      <c r="B1475" s="9"/>
      <c r="C1475" s="9"/>
      <c r="D1475" s="9"/>
      <c r="E1475" s="9"/>
      <c r="F1475" s="9"/>
      <c r="G1475" s="9"/>
      <c r="H1475" s="9"/>
      <c r="I1475" s="9"/>
      <c r="J1475" s="9"/>
    </row>
    <row r="1476" spans="1:10" x14ac:dyDescent="0.2">
      <c r="A1476" s="9"/>
      <c r="B1476" s="9"/>
      <c r="C1476" s="9"/>
      <c r="D1476" s="9"/>
      <c r="E1476" s="9"/>
      <c r="F1476" s="9"/>
      <c r="G1476" s="9"/>
      <c r="H1476" s="9"/>
      <c r="I1476" s="9"/>
      <c r="J1476" s="9"/>
    </row>
    <row r="1477" spans="1:10" x14ac:dyDescent="0.2">
      <c r="A1477" s="9"/>
      <c r="B1477" s="9"/>
      <c r="C1477" s="9"/>
      <c r="D1477" s="9"/>
      <c r="E1477" s="9"/>
      <c r="F1477" s="9"/>
      <c r="G1477" s="9"/>
      <c r="H1477" s="9"/>
      <c r="I1477" s="9"/>
      <c r="J1477" s="9"/>
    </row>
    <row r="1478" spans="1:10" x14ac:dyDescent="0.2">
      <c r="A1478" s="9"/>
      <c r="B1478" s="9"/>
      <c r="C1478" s="9"/>
      <c r="D1478" s="9"/>
      <c r="E1478" s="9"/>
      <c r="F1478" s="9"/>
      <c r="G1478" s="9"/>
      <c r="H1478" s="9"/>
      <c r="I1478" s="9"/>
      <c r="J1478" s="9"/>
    </row>
    <row r="1479" spans="1:10" x14ac:dyDescent="0.2">
      <c r="A1479" s="9"/>
      <c r="B1479" s="9"/>
      <c r="C1479" s="9"/>
      <c r="D1479" s="9"/>
      <c r="E1479" s="9"/>
      <c r="F1479" s="9"/>
      <c r="G1479" s="9"/>
      <c r="H1479" s="9"/>
      <c r="I1479" s="9"/>
      <c r="J1479" s="9"/>
    </row>
    <row r="1480" spans="1:10" x14ac:dyDescent="0.2">
      <c r="A1480" s="9"/>
      <c r="B1480" s="9"/>
      <c r="C1480" s="9"/>
      <c r="D1480" s="9"/>
      <c r="E1480" s="9"/>
      <c r="F1480" s="9"/>
      <c r="G1480" s="9"/>
      <c r="H1480" s="9"/>
      <c r="I1480" s="9"/>
      <c r="J1480" s="9"/>
    </row>
    <row r="1481" spans="1:10" x14ac:dyDescent="0.2">
      <c r="A1481" s="9"/>
      <c r="B1481" s="9"/>
      <c r="C1481" s="9"/>
      <c r="D1481" s="9"/>
      <c r="E1481" s="9"/>
      <c r="F1481" s="9"/>
      <c r="G1481" s="9"/>
      <c r="H1481" s="9"/>
      <c r="I1481" s="9"/>
      <c r="J1481" s="9"/>
    </row>
    <row r="1482" spans="1:10" x14ac:dyDescent="0.2">
      <c r="A1482" s="9"/>
      <c r="B1482" s="9"/>
      <c r="C1482" s="9"/>
      <c r="D1482" s="9"/>
      <c r="E1482" s="9"/>
      <c r="F1482" s="9"/>
      <c r="G1482" s="9"/>
      <c r="H1482" s="9"/>
      <c r="I1482" s="9"/>
      <c r="J1482" s="9"/>
    </row>
    <row r="1483" spans="1:10" x14ac:dyDescent="0.2">
      <c r="A1483" s="9"/>
      <c r="B1483" s="9"/>
      <c r="C1483" s="9"/>
      <c r="D1483" s="9"/>
      <c r="E1483" s="9"/>
      <c r="F1483" s="9"/>
      <c r="G1483" s="9"/>
      <c r="H1483" s="9"/>
      <c r="I1483" s="9"/>
      <c r="J1483" s="9"/>
    </row>
    <row r="1484" spans="1:10" x14ac:dyDescent="0.2">
      <c r="A1484" s="9"/>
      <c r="B1484" s="9"/>
      <c r="C1484" s="9"/>
      <c r="D1484" s="9"/>
      <c r="E1484" s="9"/>
      <c r="F1484" s="9"/>
      <c r="G1484" s="9"/>
      <c r="H1484" s="9"/>
      <c r="I1484" s="9"/>
      <c r="J1484" s="9"/>
    </row>
    <row r="1485" spans="1:10" x14ac:dyDescent="0.2">
      <c r="A1485" s="9"/>
      <c r="B1485" s="9"/>
      <c r="C1485" s="9"/>
      <c r="D1485" s="9"/>
      <c r="E1485" s="9"/>
      <c r="F1485" s="9"/>
      <c r="G1485" s="9"/>
      <c r="H1485" s="9"/>
      <c r="I1485" s="9"/>
      <c r="J1485" s="9"/>
    </row>
    <row r="1486" spans="1:10" x14ac:dyDescent="0.2">
      <c r="A1486" s="9"/>
      <c r="B1486" s="9"/>
      <c r="C1486" s="9"/>
      <c r="D1486" s="9"/>
      <c r="E1486" s="9"/>
      <c r="F1486" s="9"/>
      <c r="G1486" s="9"/>
      <c r="H1486" s="9"/>
      <c r="I1486" s="9"/>
      <c r="J1486" s="9"/>
    </row>
    <row r="1487" spans="1:10" x14ac:dyDescent="0.2">
      <c r="A1487" s="9"/>
      <c r="B1487" s="9"/>
      <c r="C1487" s="9"/>
      <c r="D1487" s="9"/>
      <c r="E1487" s="9"/>
      <c r="F1487" s="9"/>
      <c r="G1487" s="9"/>
      <c r="H1487" s="9"/>
      <c r="I1487" s="9"/>
      <c r="J1487" s="9"/>
    </row>
    <row r="1488" spans="1:10" x14ac:dyDescent="0.2">
      <c r="A1488" s="9"/>
      <c r="B1488" s="9"/>
      <c r="C1488" s="9"/>
      <c r="D1488" s="9"/>
      <c r="E1488" s="9"/>
      <c r="F1488" s="9"/>
      <c r="G1488" s="9"/>
      <c r="H1488" s="9"/>
      <c r="I1488" s="9"/>
      <c r="J1488" s="9"/>
    </row>
    <row r="1489" spans="1:10" x14ac:dyDescent="0.2">
      <c r="A1489" s="9"/>
      <c r="B1489" s="9"/>
      <c r="C1489" s="9"/>
      <c r="D1489" s="9"/>
      <c r="E1489" s="9"/>
      <c r="F1489" s="9"/>
      <c r="G1489" s="9"/>
      <c r="H1489" s="9"/>
      <c r="I1489" s="9"/>
      <c r="J1489" s="9"/>
    </row>
    <row r="1490" spans="1:10" x14ac:dyDescent="0.2">
      <c r="A1490" s="9"/>
      <c r="B1490" s="9"/>
      <c r="C1490" s="9"/>
      <c r="D1490" s="9"/>
      <c r="E1490" s="9"/>
      <c r="F1490" s="9"/>
      <c r="G1490" s="9"/>
      <c r="H1490" s="9"/>
      <c r="I1490" s="9"/>
      <c r="J1490" s="9"/>
    </row>
    <row r="1491" spans="1:10" x14ac:dyDescent="0.2">
      <c r="A1491" s="9"/>
      <c r="B1491" s="9"/>
      <c r="C1491" s="9"/>
      <c r="D1491" s="9"/>
      <c r="E1491" s="9"/>
      <c r="F1491" s="9"/>
      <c r="G1491" s="9"/>
      <c r="H1491" s="9"/>
      <c r="I1491" s="9"/>
      <c r="J1491" s="9"/>
    </row>
    <row r="1492" spans="1:10" x14ac:dyDescent="0.2">
      <c r="A1492" s="9"/>
      <c r="B1492" s="9"/>
      <c r="C1492" s="9"/>
      <c r="D1492" s="9"/>
      <c r="E1492" s="9"/>
      <c r="F1492" s="9"/>
      <c r="G1492" s="9"/>
      <c r="H1492" s="9"/>
      <c r="I1492" s="9"/>
      <c r="J1492" s="9"/>
    </row>
    <row r="1493" spans="1:10" x14ac:dyDescent="0.2">
      <c r="A1493" s="9"/>
      <c r="B1493" s="9"/>
      <c r="C1493" s="9"/>
      <c r="D1493" s="9"/>
      <c r="E1493" s="9"/>
      <c r="F1493" s="9"/>
      <c r="G1493" s="9"/>
      <c r="H1493" s="9"/>
      <c r="I1493" s="9"/>
      <c r="J1493" s="9"/>
    </row>
    <row r="1494" spans="1:10" x14ac:dyDescent="0.2">
      <c r="A1494" s="9"/>
      <c r="B1494" s="9"/>
      <c r="C1494" s="9"/>
      <c r="D1494" s="9"/>
      <c r="E1494" s="9"/>
      <c r="F1494" s="9"/>
      <c r="G1494" s="9"/>
      <c r="H1494" s="9"/>
      <c r="I1494" s="9"/>
      <c r="J1494" s="9"/>
    </row>
    <row r="1495" spans="1:10" x14ac:dyDescent="0.2">
      <c r="A1495" s="9"/>
      <c r="B1495" s="9"/>
      <c r="C1495" s="9"/>
      <c r="D1495" s="9"/>
      <c r="E1495" s="9"/>
      <c r="F1495" s="9"/>
      <c r="G1495" s="9"/>
      <c r="H1495" s="9"/>
      <c r="I1495" s="9"/>
      <c r="J1495" s="9"/>
    </row>
    <row r="1496" spans="1:10" x14ac:dyDescent="0.2">
      <c r="A1496" s="9"/>
      <c r="B1496" s="9"/>
      <c r="C1496" s="9"/>
      <c r="D1496" s="9"/>
      <c r="E1496" s="9"/>
      <c r="F1496" s="9"/>
      <c r="G1496" s="9"/>
      <c r="H1496" s="9"/>
      <c r="I1496" s="9"/>
      <c r="J1496" s="9"/>
    </row>
    <row r="1497" spans="1:10" x14ac:dyDescent="0.2">
      <c r="A1497" s="9"/>
      <c r="B1497" s="9"/>
      <c r="C1497" s="9"/>
      <c r="D1497" s="9"/>
      <c r="E1497" s="9"/>
      <c r="F1497" s="9"/>
      <c r="G1497" s="9"/>
      <c r="H1497" s="9"/>
      <c r="I1497" s="9"/>
      <c r="J1497" s="9"/>
    </row>
    <row r="1498" spans="1:10" x14ac:dyDescent="0.2">
      <c r="A1498" s="9"/>
      <c r="B1498" s="9"/>
      <c r="C1498" s="9"/>
      <c r="D1498" s="9"/>
      <c r="E1498" s="9"/>
      <c r="F1498" s="9"/>
      <c r="G1498" s="9"/>
      <c r="H1498" s="9"/>
      <c r="I1498" s="9"/>
      <c r="J1498" s="9"/>
    </row>
    <row r="1499" spans="1:10" x14ac:dyDescent="0.2">
      <c r="A1499" s="9"/>
      <c r="B1499" s="9"/>
      <c r="C1499" s="9"/>
      <c r="D1499" s="9"/>
      <c r="E1499" s="9"/>
      <c r="F1499" s="9"/>
      <c r="G1499" s="9"/>
      <c r="H1499" s="9"/>
      <c r="I1499" s="9"/>
      <c r="J1499" s="9"/>
    </row>
    <row r="1500" spans="1:10" x14ac:dyDescent="0.2">
      <c r="A1500" s="9"/>
      <c r="B1500" s="9"/>
      <c r="C1500" s="9"/>
      <c r="D1500" s="9"/>
      <c r="E1500" s="9"/>
      <c r="F1500" s="9"/>
      <c r="G1500" s="9"/>
      <c r="H1500" s="9"/>
      <c r="I1500" s="9"/>
      <c r="J1500" s="9"/>
    </row>
    <row r="1501" spans="1:10" x14ac:dyDescent="0.2">
      <c r="A1501" s="9"/>
      <c r="B1501" s="9"/>
      <c r="C1501" s="9"/>
      <c r="D1501" s="9"/>
      <c r="E1501" s="9"/>
      <c r="F1501" s="9"/>
      <c r="G1501" s="9"/>
      <c r="H1501" s="9"/>
      <c r="I1501" s="9"/>
      <c r="J1501" s="9"/>
    </row>
    <row r="1502" spans="1:10" x14ac:dyDescent="0.2">
      <c r="A1502" s="9"/>
      <c r="B1502" s="9"/>
      <c r="C1502" s="9"/>
      <c r="D1502" s="9"/>
      <c r="E1502" s="9"/>
      <c r="F1502" s="9"/>
      <c r="G1502" s="9"/>
      <c r="H1502" s="9"/>
      <c r="I1502" s="9"/>
      <c r="J1502" s="9"/>
    </row>
    <row r="1503" spans="1:10" x14ac:dyDescent="0.2">
      <c r="A1503" s="9"/>
      <c r="B1503" s="9"/>
      <c r="C1503" s="9"/>
      <c r="D1503" s="9"/>
      <c r="E1503" s="9"/>
      <c r="F1503" s="9"/>
      <c r="G1503" s="9"/>
      <c r="H1503" s="9"/>
      <c r="I1503" s="9"/>
      <c r="J1503" s="9"/>
    </row>
    <row r="1504" spans="1:10" x14ac:dyDescent="0.2">
      <c r="A1504" s="9"/>
      <c r="B1504" s="9"/>
      <c r="C1504" s="9"/>
      <c r="D1504" s="9"/>
      <c r="E1504" s="9"/>
      <c r="F1504" s="9"/>
      <c r="G1504" s="9"/>
      <c r="H1504" s="9"/>
      <c r="I1504" s="9"/>
      <c r="J1504" s="9"/>
    </row>
    <row r="1505" spans="1:10" x14ac:dyDescent="0.2">
      <c r="A1505" s="9"/>
      <c r="B1505" s="9"/>
      <c r="C1505" s="9"/>
      <c r="D1505" s="9"/>
      <c r="E1505" s="9"/>
      <c r="F1505" s="9"/>
      <c r="G1505" s="9"/>
      <c r="H1505" s="9"/>
      <c r="I1505" s="9"/>
      <c r="J1505" s="9"/>
    </row>
    <row r="1506" spans="1:10" x14ac:dyDescent="0.2">
      <c r="A1506" s="9"/>
      <c r="B1506" s="9"/>
      <c r="C1506" s="9"/>
      <c r="D1506" s="9"/>
      <c r="E1506" s="9"/>
      <c r="F1506" s="9"/>
      <c r="G1506" s="9"/>
      <c r="H1506" s="9"/>
      <c r="I1506" s="9"/>
      <c r="J1506" s="9"/>
    </row>
    <row r="1507" spans="1:10" x14ac:dyDescent="0.2">
      <c r="A1507" s="9"/>
      <c r="B1507" s="9"/>
      <c r="C1507" s="9"/>
      <c r="D1507" s="9"/>
      <c r="E1507" s="9"/>
      <c r="F1507" s="9"/>
      <c r="G1507" s="9"/>
      <c r="H1507" s="9"/>
      <c r="I1507" s="9"/>
      <c r="J1507" s="9"/>
    </row>
    <row r="1508" spans="1:10" x14ac:dyDescent="0.2">
      <c r="A1508" s="9"/>
      <c r="B1508" s="9"/>
      <c r="C1508" s="9"/>
      <c r="D1508" s="9"/>
      <c r="E1508" s="9"/>
      <c r="F1508" s="9"/>
      <c r="G1508" s="9"/>
      <c r="H1508" s="9"/>
      <c r="I1508" s="9"/>
      <c r="J1508" s="9"/>
    </row>
    <row r="1509" spans="1:10" x14ac:dyDescent="0.2">
      <c r="A1509" s="9"/>
      <c r="B1509" s="9"/>
      <c r="C1509" s="9"/>
      <c r="D1509" s="9"/>
      <c r="E1509" s="9"/>
      <c r="F1509" s="9"/>
      <c r="G1509" s="9"/>
      <c r="H1509" s="9"/>
      <c r="I1509" s="9"/>
      <c r="J1509" s="9"/>
    </row>
    <row r="1510" spans="1:10" x14ac:dyDescent="0.2">
      <c r="A1510" s="9"/>
      <c r="B1510" s="9"/>
      <c r="C1510" s="9"/>
      <c r="D1510" s="9"/>
      <c r="E1510" s="9"/>
      <c r="F1510" s="9"/>
      <c r="G1510" s="9"/>
      <c r="H1510" s="9"/>
      <c r="I1510" s="9"/>
      <c r="J1510" s="9"/>
    </row>
    <row r="1511" spans="1:10" x14ac:dyDescent="0.2">
      <c r="A1511" s="9"/>
      <c r="B1511" s="9"/>
      <c r="C1511" s="9"/>
      <c r="D1511" s="9"/>
      <c r="E1511" s="9"/>
      <c r="F1511" s="9"/>
      <c r="G1511" s="9"/>
      <c r="H1511" s="9"/>
      <c r="I1511" s="9"/>
      <c r="J1511" s="9"/>
    </row>
    <row r="1512" spans="1:10" x14ac:dyDescent="0.2">
      <c r="A1512" s="9"/>
      <c r="B1512" s="9"/>
      <c r="C1512" s="9"/>
      <c r="D1512" s="9"/>
      <c r="E1512" s="9"/>
      <c r="F1512" s="9"/>
      <c r="G1512" s="9"/>
      <c r="H1512" s="9"/>
      <c r="I1512" s="9"/>
      <c r="J1512" s="9"/>
    </row>
    <row r="1513" spans="1:10" x14ac:dyDescent="0.2">
      <c r="A1513" s="9"/>
      <c r="B1513" s="9"/>
      <c r="C1513" s="9"/>
      <c r="D1513" s="9"/>
      <c r="E1513" s="9"/>
      <c r="F1513" s="9"/>
      <c r="G1513" s="9"/>
      <c r="H1513" s="9"/>
      <c r="I1513" s="9"/>
      <c r="J1513" s="9"/>
    </row>
    <row r="1514" spans="1:10" x14ac:dyDescent="0.2">
      <c r="A1514" s="9"/>
      <c r="B1514" s="9"/>
      <c r="C1514" s="9"/>
      <c r="D1514" s="9"/>
      <c r="E1514" s="9"/>
      <c r="F1514" s="9"/>
      <c r="G1514" s="9"/>
      <c r="H1514" s="9"/>
      <c r="I1514" s="9"/>
      <c r="J1514" s="9"/>
    </row>
    <row r="1515" spans="1:10" x14ac:dyDescent="0.2">
      <c r="A1515" s="9"/>
      <c r="B1515" s="9"/>
      <c r="C1515" s="9"/>
      <c r="D1515" s="9"/>
      <c r="E1515" s="9"/>
      <c r="F1515" s="9"/>
      <c r="G1515" s="9"/>
      <c r="H1515" s="9"/>
      <c r="I1515" s="9"/>
      <c r="J1515" s="9"/>
    </row>
    <row r="1516" spans="1:10" x14ac:dyDescent="0.2">
      <c r="A1516" s="9"/>
      <c r="B1516" s="9"/>
      <c r="C1516" s="9"/>
      <c r="D1516" s="9"/>
      <c r="E1516" s="9"/>
      <c r="F1516" s="9"/>
      <c r="G1516" s="9"/>
      <c r="H1516" s="9"/>
      <c r="I1516" s="9"/>
      <c r="J1516" s="9"/>
    </row>
    <row r="1517" spans="1:10" x14ac:dyDescent="0.2">
      <c r="A1517" s="9"/>
      <c r="B1517" s="9"/>
      <c r="C1517" s="9"/>
      <c r="D1517" s="9"/>
      <c r="E1517" s="9"/>
      <c r="F1517" s="9"/>
      <c r="G1517" s="9"/>
      <c r="H1517" s="9"/>
      <c r="I1517" s="9"/>
      <c r="J1517" s="9"/>
    </row>
    <row r="1518" spans="1:10" x14ac:dyDescent="0.2">
      <c r="A1518" s="9"/>
      <c r="B1518" s="9"/>
      <c r="C1518" s="9"/>
      <c r="D1518" s="9"/>
      <c r="E1518" s="9"/>
      <c r="F1518" s="9"/>
      <c r="G1518" s="9"/>
      <c r="H1518" s="9"/>
      <c r="I1518" s="9"/>
      <c r="J1518" s="9"/>
    </row>
    <row r="1519" spans="1:10" x14ac:dyDescent="0.2">
      <c r="A1519" s="9"/>
      <c r="B1519" s="9"/>
      <c r="C1519" s="9"/>
      <c r="D1519" s="9"/>
      <c r="E1519" s="9"/>
      <c r="F1519" s="9"/>
      <c r="G1519" s="9"/>
      <c r="H1519" s="9"/>
      <c r="I1519" s="9"/>
      <c r="J1519" s="9"/>
    </row>
    <row r="1520" spans="1:10" x14ac:dyDescent="0.2">
      <c r="A1520" s="9"/>
      <c r="B1520" s="9"/>
      <c r="C1520" s="9"/>
      <c r="D1520" s="9"/>
      <c r="E1520" s="9"/>
      <c r="F1520" s="9"/>
      <c r="G1520" s="9"/>
      <c r="H1520" s="9"/>
      <c r="I1520" s="9"/>
      <c r="J1520" s="9"/>
    </row>
    <row r="1521" spans="1:10" x14ac:dyDescent="0.2">
      <c r="A1521" s="9"/>
      <c r="B1521" s="9"/>
      <c r="C1521" s="9"/>
      <c r="D1521" s="9"/>
      <c r="E1521" s="9"/>
      <c r="F1521" s="9"/>
      <c r="G1521" s="9"/>
      <c r="H1521" s="9"/>
      <c r="I1521" s="9"/>
      <c r="J1521" s="9"/>
    </row>
    <row r="1522" spans="1:10" x14ac:dyDescent="0.2">
      <c r="A1522" s="9"/>
      <c r="B1522" s="9"/>
      <c r="C1522" s="9"/>
      <c r="D1522" s="9"/>
      <c r="E1522" s="9"/>
      <c r="F1522" s="9"/>
      <c r="G1522" s="9"/>
      <c r="H1522" s="9"/>
      <c r="I1522" s="9"/>
      <c r="J1522" s="9"/>
    </row>
    <row r="1523" spans="1:10" x14ac:dyDescent="0.2">
      <c r="A1523" s="9"/>
      <c r="B1523" s="9"/>
      <c r="C1523" s="9"/>
      <c r="D1523" s="9"/>
      <c r="E1523" s="9"/>
      <c r="F1523" s="9"/>
      <c r="G1523" s="9"/>
      <c r="H1523" s="9"/>
      <c r="I1523" s="9"/>
      <c r="J1523" s="9"/>
    </row>
    <row r="1524" spans="1:10" x14ac:dyDescent="0.2">
      <c r="A1524" s="9"/>
      <c r="B1524" s="9"/>
      <c r="C1524" s="9"/>
      <c r="D1524" s="9"/>
      <c r="E1524" s="9"/>
      <c r="F1524" s="9"/>
      <c r="G1524" s="9"/>
      <c r="H1524" s="9"/>
      <c r="I1524" s="9"/>
      <c r="J1524" s="9"/>
    </row>
    <row r="1525" spans="1:10" x14ac:dyDescent="0.2">
      <c r="A1525" s="9"/>
      <c r="B1525" s="9"/>
      <c r="C1525" s="9"/>
      <c r="D1525" s="9"/>
      <c r="E1525" s="9"/>
      <c r="F1525" s="9"/>
      <c r="G1525" s="9"/>
      <c r="H1525" s="9"/>
      <c r="I1525" s="9"/>
      <c r="J1525" s="9"/>
    </row>
    <row r="1526" spans="1:10" x14ac:dyDescent="0.2">
      <c r="A1526" s="9"/>
      <c r="B1526" s="9"/>
      <c r="C1526" s="9"/>
      <c r="D1526" s="9"/>
      <c r="E1526" s="9"/>
      <c r="F1526" s="9"/>
      <c r="G1526" s="9"/>
      <c r="H1526" s="9"/>
      <c r="I1526" s="9"/>
      <c r="J1526" s="9"/>
    </row>
    <row r="1527" spans="1:10" x14ac:dyDescent="0.2">
      <c r="A1527" s="9"/>
      <c r="B1527" s="9"/>
      <c r="C1527" s="9"/>
      <c r="D1527" s="9"/>
      <c r="E1527" s="9"/>
      <c r="F1527" s="9"/>
      <c r="G1527" s="9"/>
      <c r="H1527" s="9"/>
      <c r="I1527" s="9"/>
      <c r="J1527" s="9"/>
    </row>
    <row r="1528" spans="1:10" x14ac:dyDescent="0.2">
      <c r="A1528" s="9"/>
      <c r="B1528" s="9"/>
      <c r="C1528" s="9"/>
      <c r="D1528" s="9"/>
      <c r="E1528" s="9"/>
      <c r="F1528" s="9"/>
      <c r="G1528" s="9"/>
      <c r="H1528" s="9"/>
      <c r="I1528" s="9"/>
      <c r="J1528" s="9"/>
    </row>
    <row r="1529" spans="1:10" x14ac:dyDescent="0.2">
      <c r="A1529" s="9"/>
      <c r="B1529" s="9"/>
      <c r="C1529" s="9"/>
      <c r="D1529" s="9"/>
      <c r="E1529" s="9"/>
      <c r="F1529" s="9"/>
      <c r="G1529" s="9"/>
      <c r="H1529" s="9"/>
      <c r="I1529" s="9"/>
      <c r="J1529" s="9"/>
    </row>
    <row r="1530" spans="1:10" x14ac:dyDescent="0.2">
      <c r="A1530" s="9"/>
      <c r="B1530" s="9"/>
      <c r="C1530" s="9"/>
      <c r="D1530" s="9"/>
      <c r="E1530" s="9"/>
      <c r="F1530" s="9"/>
      <c r="G1530" s="9"/>
      <c r="H1530" s="9"/>
      <c r="I1530" s="9"/>
      <c r="J1530" s="9"/>
    </row>
    <row r="1531" spans="1:10" x14ac:dyDescent="0.2">
      <c r="A1531" s="9"/>
      <c r="B1531" s="9"/>
      <c r="C1531" s="9"/>
      <c r="D1531" s="9"/>
      <c r="E1531" s="9"/>
      <c r="F1531" s="9"/>
      <c r="G1531" s="9"/>
      <c r="H1531" s="9"/>
      <c r="I1531" s="9"/>
      <c r="J1531" s="9"/>
    </row>
    <row r="1532" spans="1:10" x14ac:dyDescent="0.2">
      <c r="A1532" s="9"/>
      <c r="B1532" s="9"/>
      <c r="C1532" s="9"/>
      <c r="D1532" s="9"/>
      <c r="E1532" s="9"/>
      <c r="F1532" s="9"/>
      <c r="G1532" s="9"/>
      <c r="H1532" s="9"/>
      <c r="I1532" s="9"/>
      <c r="J1532" s="9"/>
    </row>
    <row r="1533" spans="1:10" x14ac:dyDescent="0.2">
      <c r="A1533" s="9"/>
      <c r="B1533" s="9"/>
      <c r="C1533" s="9"/>
      <c r="D1533" s="9"/>
      <c r="E1533" s="9"/>
      <c r="F1533" s="9"/>
      <c r="G1533" s="9"/>
      <c r="H1533" s="9"/>
      <c r="I1533" s="9"/>
      <c r="J1533" s="9"/>
    </row>
    <row r="1534" spans="1:10" x14ac:dyDescent="0.2">
      <c r="A1534" s="9"/>
      <c r="B1534" s="9"/>
      <c r="C1534" s="9"/>
      <c r="D1534" s="9"/>
      <c r="E1534" s="9"/>
      <c r="F1534" s="9"/>
      <c r="G1534" s="9"/>
      <c r="H1534" s="9"/>
      <c r="I1534" s="9"/>
      <c r="J1534" s="9"/>
    </row>
    <row r="1535" spans="1:10" x14ac:dyDescent="0.2">
      <c r="A1535" s="9"/>
      <c r="B1535" s="9"/>
      <c r="C1535" s="9"/>
      <c r="D1535" s="9"/>
      <c r="E1535" s="9"/>
      <c r="F1535" s="9"/>
      <c r="G1535" s="9"/>
      <c r="H1535" s="9"/>
      <c r="I1535" s="9"/>
      <c r="J1535" s="9"/>
    </row>
    <row r="1536" spans="1:10" x14ac:dyDescent="0.2">
      <c r="A1536" s="9"/>
      <c r="B1536" s="9"/>
      <c r="C1536" s="9"/>
      <c r="D1536" s="9"/>
      <c r="E1536" s="9"/>
      <c r="F1536" s="9"/>
      <c r="G1536" s="9"/>
      <c r="H1536" s="9"/>
      <c r="I1536" s="9"/>
      <c r="J1536" s="9"/>
    </row>
    <row r="1537" spans="1:10" x14ac:dyDescent="0.2">
      <c r="A1537" s="9"/>
      <c r="B1537" s="9"/>
      <c r="C1537" s="9"/>
      <c r="D1537" s="9"/>
      <c r="E1537" s="9"/>
      <c r="F1537" s="9"/>
      <c r="G1537" s="9"/>
      <c r="H1537" s="9"/>
      <c r="I1537" s="9"/>
      <c r="J1537" s="9"/>
    </row>
    <row r="1538" spans="1:10" x14ac:dyDescent="0.2">
      <c r="A1538" s="9"/>
      <c r="B1538" s="9"/>
      <c r="C1538" s="9"/>
      <c r="D1538" s="9"/>
      <c r="E1538" s="9"/>
      <c r="F1538" s="9"/>
      <c r="G1538" s="9"/>
      <c r="H1538" s="9"/>
      <c r="I1538" s="9"/>
      <c r="J1538" s="9"/>
    </row>
    <row r="1539" spans="1:10" x14ac:dyDescent="0.2">
      <c r="A1539" s="9"/>
      <c r="B1539" s="9"/>
      <c r="C1539" s="9"/>
      <c r="D1539" s="9"/>
      <c r="E1539" s="9"/>
      <c r="F1539" s="9"/>
      <c r="G1539" s="9"/>
      <c r="H1539" s="9"/>
      <c r="I1539" s="9"/>
      <c r="J1539" s="9"/>
    </row>
    <row r="1540" spans="1:10" x14ac:dyDescent="0.2">
      <c r="A1540" s="9"/>
      <c r="B1540" s="9"/>
      <c r="C1540" s="9"/>
      <c r="D1540" s="9"/>
      <c r="E1540" s="9"/>
      <c r="F1540" s="9"/>
      <c r="G1540" s="9"/>
      <c r="H1540" s="9"/>
      <c r="I1540" s="9"/>
      <c r="J1540" s="9"/>
    </row>
    <row r="1541" spans="1:10" x14ac:dyDescent="0.2">
      <c r="A1541" s="9"/>
      <c r="B1541" s="9"/>
      <c r="C1541" s="9"/>
      <c r="D1541" s="9"/>
      <c r="E1541" s="9"/>
      <c r="F1541" s="9"/>
      <c r="G1541" s="9"/>
      <c r="H1541" s="9"/>
      <c r="I1541" s="9"/>
      <c r="J1541" s="9"/>
    </row>
    <row r="1542" spans="1:10" x14ac:dyDescent="0.2">
      <c r="A1542" s="9"/>
      <c r="B1542" s="9"/>
      <c r="C1542" s="9"/>
      <c r="D1542" s="9"/>
      <c r="E1542" s="9"/>
      <c r="F1542" s="9"/>
      <c r="G1542" s="9"/>
      <c r="H1542" s="9"/>
      <c r="I1542" s="9"/>
      <c r="J1542" s="9"/>
    </row>
    <row r="1543" spans="1:10" x14ac:dyDescent="0.2">
      <c r="A1543" s="9"/>
      <c r="B1543" s="9"/>
      <c r="C1543" s="9"/>
      <c r="D1543" s="9"/>
      <c r="E1543" s="9"/>
      <c r="F1543" s="9"/>
      <c r="G1543" s="9"/>
      <c r="H1543" s="9"/>
      <c r="I1543" s="9"/>
      <c r="J1543" s="9"/>
    </row>
    <row r="1544" spans="1:10" x14ac:dyDescent="0.2">
      <c r="A1544" s="9"/>
      <c r="B1544" s="9"/>
      <c r="C1544" s="9"/>
      <c r="D1544" s="9"/>
      <c r="E1544" s="9"/>
      <c r="F1544" s="9"/>
      <c r="G1544" s="9"/>
      <c r="H1544" s="9"/>
      <c r="I1544" s="9"/>
      <c r="J1544" s="9"/>
    </row>
    <row r="1545" spans="1:10" x14ac:dyDescent="0.2">
      <c r="A1545" s="9"/>
      <c r="B1545" s="9"/>
      <c r="C1545" s="9"/>
      <c r="D1545" s="9"/>
      <c r="E1545" s="9"/>
      <c r="F1545" s="9"/>
      <c r="G1545" s="9"/>
      <c r="H1545" s="9"/>
      <c r="I1545" s="9"/>
      <c r="J1545" s="9"/>
    </row>
    <row r="1546" spans="1:10" x14ac:dyDescent="0.2">
      <c r="A1546" s="9"/>
      <c r="B1546" s="9"/>
      <c r="C1546" s="9"/>
      <c r="D1546" s="9"/>
      <c r="E1546" s="9"/>
      <c r="F1546" s="9"/>
      <c r="G1546" s="9"/>
      <c r="H1546" s="9"/>
      <c r="I1546" s="9"/>
      <c r="J1546" s="9"/>
    </row>
    <row r="1547" spans="1:10" x14ac:dyDescent="0.2">
      <c r="A1547" s="9"/>
      <c r="B1547" s="9"/>
      <c r="C1547" s="9"/>
      <c r="D1547" s="9"/>
      <c r="E1547" s="9"/>
      <c r="F1547" s="9"/>
      <c r="G1547" s="9"/>
      <c r="H1547" s="9"/>
      <c r="I1547" s="9"/>
      <c r="J1547" s="9"/>
    </row>
    <row r="1548" spans="1:10" x14ac:dyDescent="0.2">
      <c r="A1548" s="9"/>
      <c r="B1548" s="9"/>
      <c r="C1548" s="9"/>
      <c r="D1548" s="9"/>
      <c r="E1548" s="9"/>
      <c r="F1548" s="9"/>
      <c r="G1548" s="9"/>
      <c r="H1548" s="9"/>
      <c r="I1548" s="9"/>
      <c r="J1548" s="9"/>
    </row>
    <row r="1549" spans="1:10" x14ac:dyDescent="0.2">
      <c r="A1549" s="9"/>
      <c r="B1549" s="9"/>
      <c r="C1549" s="9"/>
      <c r="D1549" s="9"/>
      <c r="E1549" s="9"/>
      <c r="F1549" s="9"/>
      <c r="G1549" s="9"/>
      <c r="H1549" s="9"/>
      <c r="I1549" s="9"/>
      <c r="J1549" s="9"/>
    </row>
    <row r="1550" spans="1:10" x14ac:dyDescent="0.2">
      <c r="A1550" s="9"/>
      <c r="B1550" s="9"/>
      <c r="C1550" s="9"/>
      <c r="D1550" s="9"/>
      <c r="E1550" s="9"/>
      <c r="F1550" s="9"/>
      <c r="G1550" s="9"/>
      <c r="H1550" s="9"/>
      <c r="I1550" s="9"/>
      <c r="J1550" s="9"/>
    </row>
    <row r="1551" spans="1:10" x14ac:dyDescent="0.2">
      <c r="A1551" s="9"/>
      <c r="B1551" s="9"/>
      <c r="C1551" s="9"/>
      <c r="D1551" s="9"/>
      <c r="E1551" s="9"/>
      <c r="F1551" s="9"/>
      <c r="G1551" s="9"/>
      <c r="H1551" s="9"/>
      <c r="I1551" s="9"/>
      <c r="J1551" s="9"/>
    </row>
    <row r="1552" spans="1:10" x14ac:dyDescent="0.2">
      <c r="A1552" s="9"/>
      <c r="B1552" s="9"/>
      <c r="C1552" s="9"/>
      <c r="D1552" s="9"/>
      <c r="E1552" s="9"/>
      <c r="F1552" s="9"/>
      <c r="G1552" s="9"/>
      <c r="H1552" s="9"/>
      <c r="I1552" s="9"/>
      <c r="J1552" s="9"/>
    </row>
    <row r="1553" spans="1:10" x14ac:dyDescent="0.2">
      <c r="A1553" s="9"/>
      <c r="B1553" s="9"/>
      <c r="C1553" s="9"/>
      <c r="D1553" s="9"/>
      <c r="E1553" s="9"/>
      <c r="F1553" s="9"/>
      <c r="G1553" s="9"/>
      <c r="H1553" s="9"/>
      <c r="I1553" s="9"/>
      <c r="J1553" s="9"/>
    </row>
    <row r="1554" spans="1:10" x14ac:dyDescent="0.2">
      <c r="A1554" s="9"/>
      <c r="B1554" s="9"/>
      <c r="C1554" s="9"/>
      <c r="D1554" s="9"/>
      <c r="E1554" s="9"/>
      <c r="F1554" s="9"/>
      <c r="G1554" s="9"/>
      <c r="H1554" s="9"/>
      <c r="I1554" s="9"/>
      <c r="J1554" s="9"/>
    </row>
    <row r="1555" spans="1:10" x14ac:dyDescent="0.2">
      <c r="A1555" s="9"/>
      <c r="B1555" s="9"/>
      <c r="C1555" s="9"/>
      <c r="D1555" s="9"/>
      <c r="E1555" s="9"/>
      <c r="F1555" s="9"/>
      <c r="G1555" s="9"/>
      <c r="H1555" s="9"/>
      <c r="I1555" s="9"/>
      <c r="J1555" s="9"/>
    </row>
    <row r="1556" spans="1:10" x14ac:dyDescent="0.2">
      <c r="A1556" s="9"/>
      <c r="B1556" s="9"/>
      <c r="C1556" s="9"/>
      <c r="D1556" s="9"/>
      <c r="E1556" s="9"/>
      <c r="F1556" s="9"/>
      <c r="G1556" s="9"/>
      <c r="H1556" s="9"/>
      <c r="I1556" s="9"/>
      <c r="J1556" s="9"/>
    </row>
    <row r="1557" spans="1:10" x14ac:dyDescent="0.2">
      <c r="A1557" s="9"/>
      <c r="B1557" s="9"/>
      <c r="C1557" s="9"/>
      <c r="D1557" s="9"/>
      <c r="E1557" s="9"/>
      <c r="F1557" s="9"/>
      <c r="G1557" s="9"/>
      <c r="H1557" s="9"/>
      <c r="I1557" s="9"/>
      <c r="J1557" s="9"/>
    </row>
    <row r="1558" spans="1:10" x14ac:dyDescent="0.2">
      <c r="A1558" s="9"/>
      <c r="B1558" s="9"/>
      <c r="C1558" s="9"/>
      <c r="D1558" s="9"/>
      <c r="E1558" s="9"/>
      <c r="F1558" s="9"/>
      <c r="G1558" s="9"/>
      <c r="H1558" s="9"/>
      <c r="I1558" s="9"/>
      <c r="J1558" s="9"/>
    </row>
    <row r="1559" spans="1:10" x14ac:dyDescent="0.2">
      <c r="A1559" s="9"/>
      <c r="B1559" s="9"/>
      <c r="C1559" s="9"/>
      <c r="D1559" s="9"/>
      <c r="E1559" s="9"/>
      <c r="F1559" s="9"/>
      <c r="G1559" s="9"/>
      <c r="H1559" s="9"/>
      <c r="I1559" s="9"/>
      <c r="J1559" s="9"/>
    </row>
    <row r="1560" spans="1:10" x14ac:dyDescent="0.2">
      <c r="A1560" s="9"/>
      <c r="B1560" s="9"/>
      <c r="C1560" s="9"/>
      <c r="D1560" s="9"/>
      <c r="E1560" s="9"/>
      <c r="F1560" s="9"/>
      <c r="G1560" s="9"/>
      <c r="H1560" s="9"/>
      <c r="I1560" s="9"/>
      <c r="J1560" s="9"/>
    </row>
    <row r="1561" spans="1:10" x14ac:dyDescent="0.2">
      <c r="A1561" s="9"/>
      <c r="B1561" s="9"/>
      <c r="C1561" s="9"/>
      <c r="D1561" s="9"/>
      <c r="E1561" s="9"/>
      <c r="F1561" s="9"/>
      <c r="G1561" s="9"/>
      <c r="H1561" s="9"/>
      <c r="I1561" s="9"/>
      <c r="J1561" s="9"/>
    </row>
    <row r="1562" spans="1:10" x14ac:dyDescent="0.2">
      <c r="A1562" s="9"/>
      <c r="B1562" s="9"/>
      <c r="C1562" s="9"/>
      <c r="D1562" s="9"/>
      <c r="E1562" s="9"/>
      <c r="F1562" s="9"/>
      <c r="G1562" s="9"/>
      <c r="H1562" s="9"/>
      <c r="I1562" s="9"/>
      <c r="J1562" s="9"/>
    </row>
    <row r="1563" spans="1:10" x14ac:dyDescent="0.2">
      <c r="A1563" s="9"/>
      <c r="B1563" s="9"/>
      <c r="C1563" s="9"/>
      <c r="D1563" s="9"/>
      <c r="E1563" s="9"/>
      <c r="F1563" s="9"/>
      <c r="G1563" s="9"/>
      <c r="H1563" s="9"/>
      <c r="I1563" s="9"/>
      <c r="J1563" s="9"/>
    </row>
    <row r="1564" spans="1:10" x14ac:dyDescent="0.2">
      <c r="A1564" s="9"/>
      <c r="B1564" s="9"/>
      <c r="C1564" s="9"/>
      <c r="D1564" s="9"/>
      <c r="E1564" s="9"/>
      <c r="F1564" s="9"/>
      <c r="G1564" s="9"/>
      <c r="H1564" s="9"/>
      <c r="I1564" s="9"/>
      <c r="J1564" s="9"/>
    </row>
    <row r="1565" spans="1:10" x14ac:dyDescent="0.2">
      <c r="A1565" s="9"/>
      <c r="B1565" s="9"/>
      <c r="C1565" s="9"/>
      <c r="D1565" s="9"/>
      <c r="E1565" s="9"/>
      <c r="F1565" s="9"/>
      <c r="G1565" s="9"/>
      <c r="H1565" s="9"/>
      <c r="I1565" s="9"/>
      <c r="J1565" s="9"/>
    </row>
    <row r="1566" spans="1:10" x14ac:dyDescent="0.2">
      <c r="A1566" s="9"/>
      <c r="B1566" s="9"/>
      <c r="C1566" s="9"/>
      <c r="D1566" s="9"/>
      <c r="E1566" s="9"/>
      <c r="F1566" s="9"/>
      <c r="G1566" s="9"/>
      <c r="H1566" s="9"/>
      <c r="I1566" s="9"/>
      <c r="J1566" s="9"/>
    </row>
    <row r="1567" spans="1:10" x14ac:dyDescent="0.2">
      <c r="A1567" s="9"/>
      <c r="B1567" s="9"/>
      <c r="C1567" s="9"/>
      <c r="D1567" s="9"/>
      <c r="E1567" s="9"/>
      <c r="F1567" s="9"/>
      <c r="G1567" s="9"/>
      <c r="H1567" s="9"/>
      <c r="I1567" s="9"/>
      <c r="J1567" s="9"/>
    </row>
    <row r="1568" spans="1:10" x14ac:dyDescent="0.2">
      <c r="A1568" s="9"/>
      <c r="B1568" s="9"/>
      <c r="C1568" s="9"/>
      <c r="D1568" s="9"/>
      <c r="E1568" s="9"/>
      <c r="F1568" s="9"/>
      <c r="G1568" s="9"/>
      <c r="H1568" s="9"/>
      <c r="I1568" s="9"/>
      <c r="J1568" s="9"/>
    </row>
    <row r="1569" spans="1:10" x14ac:dyDescent="0.2">
      <c r="A1569" s="9"/>
      <c r="B1569" s="9"/>
      <c r="C1569" s="9"/>
      <c r="D1569" s="9"/>
      <c r="E1569" s="9"/>
      <c r="F1569" s="9"/>
      <c r="G1569" s="9"/>
      <c r="H1569" s="9"/>
      <c r="I1569" s="9"/>
      <c r="J1569" s="9"/>
    </row>
    <row r="1570" spans="1:10" x14ac:dyDescent="0.2">
      <c r="A1570" s="9"/>
      <c r="B1570" s="9"/>
      <c r="C1570" s="9"/>
      <c r="D1570" s="9"/>
      <c r="E1570" s="9"/>
      <c r="F1570" s="9"/>
      <c r="G1570" s="9"/>
      <c r="H1570" s="9"/>
      <c r="I1570" s="9"/>
      <c r="J1570" s="9"/>
    </row>
    <row r="1571" spans="1:10" x14ac:dyDescent="0.2">
      <c r="A1571" s="9"/>
      <c r="B1571" s="9"/>
      <c r="C1571" s="9"/>
      <c r="D1571" s="9"/>
      <c r="E1571" s="9"/>
      <c r="F1571" s="9"/>
      <c r="G1571" s="9"/>
      <c r="H1571" s="9"/>
      <c r="I1571" s="9"/>
      <c r="J1571" s="9"/>
    </row>
    <row r="1572" spans="1:10" x14ac:dyDescent="0.2">
      <c r="A1572" s="9"/>
      <c r="B1572" s="9"/>
      <c r="C1572" s="9"/>
      <c r="D1572" s="9"/>
      <c r="E1572" s="9"/>
      <c r="F1572" s="9"/>
      <c r="G1572" s="9"/>
      <c r="H1572" s="9"/>
      <c r="I1572" s="9"/>
      <c r="J1572" s="9"/>
    </row>
    <row r="1573" spans="1:10" x14ac:dyDescent="0.2">
      <c r="A1573" s="9"/>
      <c r="B1573" s="9"/>
      <c r="C1573" s="9"/>
      <c r="D1573" s="9"/>
      <c r="E1573" s="9"/>
      <c r="F1573" s="9"/>
      <c r="G1573" s="9"/>
      <c r="H1573" s="9"/>
      <c r="I1573" s="9"/>
      <c r="J1573" s="9"/>
    </row>
    <row r="1574" spans="1:10" x14ac:dyDescent="0.2">
      <c r="A1574" s="9"/>
      <c r="B1574" s="9"/>
      <c r="C1574" s="9"/>
      <c r="D1574" s="9"/>
      <c r="E1574" s="9"/>
      <c r="F1574" s="9"/>
      <c r="G1574" s="9"/>
      <c r="H1574" s="9"/>
      <c r="I1574" s="9"/>
      <c r="J1574" s="9"/>
    </row>
    <row r="1575" spans="1:10" x14ac:dyDescent="0.2">
      <c r="A1575" s="9"/>
      <c r="B1575" s="9"/>
      <c r="C1575" s="9"/>
      <c r="D1575" s="9"/>
      <c r="E1575" s="9"/>
      <c r="F1575" s="9"/>
      <c r="G1575" s="9"/>
      <c r="H1575" s="9"/>
      <c r="I1575" s="9"/>
      <c r="J1575" s="9"/>
    </row>
    <row r="1576" spans="1:10" x14ac:dyDescent="0.2">
      <c r="A1576" s="9"/>
      <c r="B1576" s="9"/>
      <c r="C1576" s="9"/>
      <c r="D1576" s="9"/>
      <c r="E1576" s="9"/>
      <c r="F1576" s="9"/>
      <c r="G1576" s="9"/>
      <c r="H1576" s="9"/>
      <c r="I1576" s="9"/>
      <c r="J1576" s="9"/>
    </row>
    <row r="1577" spans="1:10" x14ac:dyDescent="0.2">
      <c r="A1577" s="9"/>
      <c r="B1577" s="9"/>
      <c r="C1577" s="9"/>
      <c r="D1577" s="9"/>
      <c r="E1577" s="9"/>
      <c r="F1577" s="9"/>
      <c r="G1577" s="9"/>
      <c r="H1577" s="9"/>
      <c r="I1577" s="9"/>
      <c r="J1577" s="9"/>
    </row>
    <row r="1578" spans="1:10" x14ac:dyDescent="0.2">
      <c r="A1578" s="9"/>
      <c r="B1578" s="9"/>
      <c r="C1578" s="9"/>
      <c r="D1578" s="9"/>
      <c r="E1578" s="9"/>
      <c r="F1578" s="9"/>
      <c r="G1578" s="9"/>
      <c r="H1578" s="9"/>
      <c r="I1578" s="9"/>
      <c r="J1578" s="9"/>
    </row>
    <row r="1579" spans="1:10" x14ac:dyDescent="0.2">
      <c r="A1579" s="9"/>
      <c r="B1579" s="9"/>
      <c r="C1579" s="9"/>
      <c r="D1579" s="9"/>
      <c r="E1579" s="9"/>
      <c r="F1579" s="9"/>
      <c r="G1579" s="9"/>
      <c r="H1579" s="9"/>
      <c r="I1579" s="9"/>
      <c r="J1579" s="9"/>
    </row>
    <row r="1580" spans="1:10" x14ac:dyDescent="0.2">
      <c r="A1580" s="9"/>
      <c r="B1580" s="9"/>
      <c r="C1580" s="9"/>
      <c r="D1580" s="9"/>
      <c r="E1580" s="9"/>
      <c r="F1580" s="9"/>
      <c r="G1580" s="9"/>
      <c r="H1580" s="9"/>
      <c r="I1580" s="9"/>
      <c r="J1580" s="9"/>
    </row>
    <row r="1581" spans="1:10" x14ac:dyDescent="0.2">
      <c r="A1581" s="9"/>
      <c r="B1581" s="9"/>
      <c r="C1581" s="9"/>
      <c r="D1581" s="9"/>
      <c r="E1581" s="9"/>
      <c r="F1581" s="9"/>
      <c r="G1581" s="9"/>
      <c r="H1581" s="9"/>
      <c r="I1581" s="9"/>
      <c r="J1581" s="9"/>
    </row>
    <row r="1582" spans="1:10" x14ac:dyDescent="0.2">
      <c r="A1582" s="9"/>
      <c r="B1582" s="9"/>
      <c r="C1582" s="9"/>
      <c r="D1582" s="9"/>
      <c r="E1582" s="9"/>
      <c r="F1582" s="9"/>
      <c r="G1582" s="9"/>
      <c r="H1582" s="9"/>
      <c r="I1582" s="9"/>
      <c r="J1582" s="9"/>
    </row>
    <row r="1583" spans="1:10" x14ac:dyDescent="0.2">
      <c r="A1583" s="9"/>
      <c r="B1583" s="9"/>
      <c r="C1583" s="9"/>
      <c r="D1583" s="9"/>
      <c r="E1583" s="9"/>
      <c r="F1583" s="9"/>
      <c r="G1583" s="9"/>
      <c r="H1583" s="9"/>
      <c r="I1583" s="9"/>
      <c r="J1583" s="9"/>
    </row>
    <row r="1584" spans="1:10" x14ac:dyDescent="0.2">
      <c r="A1584" s="9"/>
      <c r="B1584" s="9"/>
      <c r="C1584" s="9"/>
      <c r="D1584" s="9"/>
      <c r="E1584" s="9"/>
      <c r="F1584" s="9"/>
      <c r="G1584" s="9"/>
      <c r="H1584" s="9"/>
      <c r="I1584" s="9"/>
      <c r="J1584" s="9"/>
    </row>
    <row r="1585" spans="1:10" x14ac:dyDescent="0.2">
      <c r="A1585" s="9"/>
      <c r="B1585" s="9"/>
      <c r="C1585" s="9"/>
      <c r="D1585" s="9"/>
      <c r="E1585" s="9"/>
      <c r="F1585" s="9"/>
      <c r="G1585" s="9"/>
      <c r="H1585" s="9"/>
      <c r="I1585" s="9"/>
      <c r="J1585" s="9"/>
    </row>
    <row r="1586" spans="1:10" x14ac:dyDescent="0.2">
      <c r="A1586" s="9"/>
      <c r="B1586" s="9"/>
      <c r="C1586" s="9"/>
      <c r="D1586" s="9"/>
      <c r="E1586" s="9"/>
      <c r="F1586" s="9"/>
      <c r="G1586" s="9"/>
      <c r="H1586" s="9"/>
      <c r="I1586" s="9"/>
      <c r="J1586" s="9"/>
    </row>
    <row r="1587" spans="1:10" x14ac:dyDescent="0.2">
      <c r="A1587" s="9"/>
      <c r="B1587" s="9"/>
      <c r="C1587" s="9"/>
      <c r="D1587" s="9"/>
      <c r="E1587" s="9"/>
      <c r="F1587" s="9"/>
      <c r="G1587" s="9"/>
      <c r="H1587" s="9"/>
      <c r="I1587" s="9"/>
      <c r="J1587" s="9"/>
    </row>
    <row r="1588" spans="1:10" x14ac:dyDescent="0.2">
      <c r="A1588" s="9"/>
      <c r="B1588" s="9"/>
      <c r="C1588" s="9"/>
      <c r="D1588" s="9"/>
      <c r="E1588" s="9"/>
      <c r="F1588" s="9"/>
      <c r="G1588" s="9"/>
      <c r="H1588" s="9"/>
      <c r="I1588" s="9"/>
      <c r="J1588" s="9"/>
    </row>
    <row r="1589" spans="1:10" x14ac:dyDescent="0.2">
      <c r="A1589" s="9"/>
      <c r="B1589" s="9"/>
      <c r="C1589" s="9"/>
      <c r="D1589" s="9"/>
      <c r="E1589" s="9"/>
      <c r="F1589" s="9"/>
      <c r="G1589" s="9"/>
      <c r="H1589" s="9"/>
      <c r="I1589" s="9"/>
      <c r="J1589" s="9"/>
    </row>
    <row r="1590" spans="1:10" x14ac:dyDescent="0.2">
      <c r="A1590" s="9"/>
      <c r="B1590" s="9"/>
      <c r="C1590" s="9"/>
      <c r="D1590" s="9"/>
      <c r="E1590" s="9"/>
      <c r="F1590" s="9"/>
      <c r="G1590" s="9"/>
      <c r="H1590" s="9"/>
      <c r="I1590" s="9"/>
      <c r="J1590" s="9"/>
    </row>
    <row r="1591" spans="1:10" x14ac:dyDescent="0.2">
      <c r="A1591" s="9"/>
      <c r="B1591" s="9"/>
      <c r="C1591" s="9"/>
      <c r="D1591" s="9"/>
      <c r="E1591" s="9"/>
      <c r="F1591" s="9"/>
      <c r="G1591" s="9"/>
      <c r="H1591" s="9"/>
      <c r="I1591" s="9"/>
      <c r="J1591" s="9"/>
    </row>
    <row r="1592" spans="1:10" x14ac:dyDescent="0.2">
      <c r="A1592" s="9"/>
      <c r="B1592" s="9"/>
      <c r="C1592" s="9"/>
      <c r="D1592" s="9"/>
      <c r="E1592" s="9"/>
      <c r="F1592" s="9"/>
      <c r="G1592" s="9"/>
      <c r="H1592" s="9"/>
      <c r="I1592" s="9"/>
      <c r="J1592" s="9"/>
    </row>
    <row r="1593" spans="1:10" x14ac:dyDescent="0.2">
      <c r="A1593" s="9"/>
      <c r="B1593" s="9"/>
      <c r="C1593" s="9"/>
      <c r="D1593" s="9"/>
      <c r="E1593" s="9"/>
      <c r="F1593" s="9"/>
      <c r="G1593" s="9"/>
      <c r="H1593" s="9"/>
      <c r="I1593" s="9"/>
      <c r="J1593" s="9"/>
    </row>
    <row r="1594" spans="1:10" x14ac:dyDescent="0.2">
      <c r="A1594" s="9"/>
      <c r="B1594" s="9"/>
      <c r="C1594" s="9"/>
      <c r="D1594" s="9"/>
      <c r="E1594" s="9"/>
      <c r="F1594" s="9"/>
      <c r="G1594" s="9"/>
      <c r="H1594" s="9"/>
      <c r="I1594" s="9"/>
      <c r="J1594" s="9"/>
    </row>
    <row r="1595" spans="1:10" x14ac:dyDescent="0.2">
      <c r="A1595" s="9"/>
      <c r="B1595" s="9"/>
      <c r="C1595" s="9"/>
      <c r="D1595" s="9"/>
      <c r="E1595" s="9"/>
      <c r="F1595" s="9"/>
      <c r="G1595" s="9"/>
      <c r="H1595" s="9"/>
      <c r="I1595" s="9"/>
      <c r="J1595" s="9"/>
    </row>
    <row r="1596" spans="1:10" x14ac:dyDescent="0.2">
      <c r="A1596" s="9"/>
      <c r="B1596" s="9"/>
      <c r="C1596" s="9"/>
      <c r="D1596" s="9"/>
      <c r="E1596" s="9"/>
      <c r="F1596" s="9"/>
      <c r="G1596" s="9"/>
      <c r="H1596" s="9"/>
      <c r="I1596" s="9"/>
      <c r="J1596" s="9"/>
    </row>
    <row r="1597" spans="1:10" x14ac:dyDescent="0.2">
      <c r="A1597" s="9"/>
      <c r="B1597" s="9"/>
      <c r="C1597" s="9"/>
      <c r="D1597" s="9"/>
      <c r="E1597" s="9"/>
      <c r="F1597" s="9"/>
      <c r="G1597" s="9"/>
      <c r="H1597" s="9"/>
      <c r="I1597" s="9"/>
      <c r="J1597" s="9"/>
    </row>
    <row r="1598" spans="1:10" x14ac:dyDescent="0.2">
      <c r="A1598" s="9"/>
      <c r="B1598" s="9"/>
      <c r="C1598" s="9"/>
      <c r="D1598" s="9"/>
      <c r="E1598" s="9"/>
      <c r="F1598" s="9"/>
      <c r="G1598" s="9"/>
      <c r="H1598" s="9"/>
      <c r="I1598" s="9"/>
      <c r="J1598" s="9"/>
    </row>
    <row r="1599" spans="1:10" x14ac:dyDescent="0.2">
      <c r="A1599" s="9"/>
      <c r="B1599" s="9"/>
      <c r="C1599" s="9"/>
      <c r="D1599" s="9"/>
      <c r="E1599" s="9"/>
      <c r="F1599" s="9"/>
      <c r="G1599" s="9"/>
      <c r="H1599" s="9"/>
      <c r="I1599" s="9"/>
      <c r="J1599" s="9"/>
    </row>
    <row r="1600" spans="1:10" x14ac:dyDescent="0.2">
      <c r="A1600" s="9"/>
      <c r="B1600" s="9"/>
      <c r="C1600" s="9"/>
      <c r="D1600" s="9"/>
      <c r="E1600" s="9"/>
      <c r="F1600" s="9"/>
      <c r="G1600" s="9"/>
      <c r="H1600" s="9"/>
      <c r="I1600" s="9"/>
      <c r="J1600" s="9"/>
    </row>
    <row r="1601" spans="1:10" x14ac:dyDescent="0.2">
      <c r="A1601" s="9"/>
      <c r="B1601" s="9"/>
      <c r="C1601" s="9"/>
      <c r="D1601" s="9"/>
      <c r="E1601" s="9"/>
      <c r="F1601" s="9"/>
      <c r="G1601" s="9"/>
      <c r="H1601" s="9"/>
      <c r="I1601" s="9"/>
      <c r="J1601" s="9"/>
    </row>
    <row r="1602" spans="1:10" x14ac:dyDescent="0.2">
      <c r="A1602" s="9"/>
      <c r="B1602" s="9"/>
      <c r="C1602" s="9"/>
      <c r="D1602" s="9"/>
      <c r="E1602" s="9"/>
      <c r="F1602" s="9"/>
      <c r="G1602" s="9"/>
      <c r="H1602" s="9"/>
      <c r="I1602" s="9"/>
      <c r="J1602" s="9"/>
    </row>
    <row r="1603" spans="1:10" x14ac:dyDescent="0.2">
      <c r="A1603" s="9"/>
      <c r="B1603" s="9"/>
      <c r="C1603" s="9"/>
      <c r="D1603" s="9"/>
      <c r="E1603" s="9"/>
      <c r="F1603" s="9"/>
      <c r="G1603" s="9"/>
      <c r="H1603" s="9"/>
      <c r="I1603" s="9"/>
      <c r="J1603" s="9"/>
    </row>
    <row r="1604" spans="1:10" x14ac:dyDescent="0.2">
      <c r="A1604" s="9"/>
      <c r="B1604" s="9"/>
      <c r="C1604" s="9"/>
      <c r="D1604" s="9"/>
      <c r="E1604" s="9"/>
      <c r="F1604" s="9"/>
      <c r="G1604" s="9"/>
      <c r="H1604" s="9"/>
      <c r="I1604" s="9"/>
      <c r="J1604" s="9"/>
    </row>
    <row r="1605" spans="1:10" x14ac:dyDescent="0.2">
      <c r="A1605" s="9"/>
      <c r="B1605" s="9"/>
      <c r="C1605" s="9"/>
      <c r="D1605" s="9"/>
      <c r="E1605" s="9"/>
      <c r="F1605" s="9"/>
      <c r="G1605" s="9"/>
      <c r="H1605" s="9"/>
      <c r="I1605" s="9"/>
      <c r="J1605" s="9"/>
    </row>
    <row r="1606" spans="1:10" x14ac:dyDescent="0.2">
      <c r="A1606" s="9"/>
      <c r="B1606" s="9"/>
      <c r="C1606" s="9"/>
      <c r="D1606" s="9"/>
      <c r="E1606" s="9"/>
      <c r="F1606" s="9"/>
      <c r="G1606" s="9"/>
      <c r="H1606" s="9"/>
      <c r="I1606" s="9"/>
      <c r="J1606" s="9"/>
    </row>
    <row r="1607" spans="1:10" x14ac:dyDescent="0.2">
      <c r="A1607" s="9"/>
      <c r="B1607" s="9"/>
      <c r="C1607" s="9"/>
      <c r="D1607" s="9"/>
      <c r="E1607" s="9"/>
      <c r="F1607" s="9"/>
      <c r="G1607" s="9"/>
      <c r="H1607" s="9"/>
      <c r="I1607" s="9"/>
      <c r="J1607" s="9"/>
    </row>
    <row r="1608" spans="1:10" x14ac:dyDescent="0.2">
      <c r="A1608" s="9"/>
      <c r="B1608" s="9"/>
      <c r="C1608" s="9"/>
      <c r="D1608" s="9"/>
      <c r="E1608" s="9"/>
      <c r="F1608" s="9"/>
      <c r="G1608" s="9"/>
      <c r="H1608" s="9"/>
      <c r="I1608" s="9"/>
      <c r="J1608" s="9"/>
    </row>
    <row r="1609" spans="1:10" x14ac:dyDescent="0.2">
      <c r="A1609" s="9"/>
      <c r="B1609" s="9"/>
      <c r="C1609" s="9"/>
      <c r="D1609" s="9"/>
      <c r="E1609" s="9"/>
      <c r="F1609" s="9"/>
      <c r="G1609" s="9"/>
      <c r="H1609" s="9"/>
      <c r="I1609" s="9"/>
      <c r="J1609" s="9"/>
    </row>
    <row r="1610" spans="1:10" x14ac:dyDescent="0.2">
      <c r="A1610" s="9"/>
      <c r="B1610" s="9"/>
      <c r="C1610" s="9"/>
      <c r="D1610" s="9"/>
      <c r="E1610" s="9"/>
      <c r="F1610" s="9"/>
      <c r="G1610" s="9"/>
      <c r="H1610" s="9"/>
      <c r="I1610" s="9"/>
      <c r="J1610" s="9"/>
    </row>
    <row r="1611" spans="1:10" x14ac:dyDescent="0.2">
      <c r="A1611" s="9"/>
      <c r="B1611" s="9"/>
      <c r="C1611" s="9"/>
      <c r="D1611" s="9"/>
      <c r="E1611" s="9"/>
      <c r="F1611" s="9"/>
      <c r="G1611" s="9"/>
      <c r="H1611" s="9"/>
      <c r="I1611" s="9"/>
      <c r="J1611" s="9"/>
    </row>
    <row r="1612" spans="1:10" x14ac:dyDescent="0.2">
      <c r="A1612" s="9"/>
      <c r="B1612" s="9"/>
      <c r="C1612" s="9"/>
      <c r="D1612" s="9"/>
      <c r="E1612" s="9"/>
      <c r="F1612" s="9"/>
      <c r="G1612" s="9"/>
      <c r="H1612" s="9"/>
      <c r="I1612" s="9"/>
      <c r="J1612" s="9"/>
    </row>
    <row r="1613" spans="1:10" x14ac:dyDescent="0.2">
      <c r="A1613" s="9"/>
      <c r="B1613" s="9"/>
      <c r="C1613" s="9"/>
      <c r="D1613" s="9"/>
      <c r="E1613" s="9"/>
      <c r="F1613" s="9"/>
      <c r="G1613" s="9"/>
      <c r="H1613" s="9"/>
      <c r="I1613" s="9"/>
      <c r="J1613" s="9"/>
    </row>
    <row r="1614" spans="1:10" x14ac:dyDescent="0.2">
      <c r="A1614" s="9"/>
      <c r="B1614" s="9"/>
      <c r="C1614" s="9"/>
      <c r="D1614" s="9"/>
      <c r="E1614" s="9"/>
      <c r="F1614" s="9"/>
      <c r="G1614" s="9"/>
      <c r="H1614" s="9"/>
      <c r="I1614" s="9"/>
      <c r="J1614" s="9"/>
    </row>
    <row r="1615" spans="1:10" x14ac:dyDescent="0.2">
      <c r="A1615" s="9"/>
      <c r="B1615" s="9"/>
      <c r="C1615" s="9"/>
      <c r="D1615" s="9"/>
      <c r="E1615" s="9"/>
      <c r="F1615" s="9"/>
      <c r="G1615" s="9"/>
      <c r="H1615" s="9"/>
      <c r="I1615" s="9"/>
      <c r="J1615" s="9"/>
    </row>
    <row r="1616" spans="1:10" x14ac:dyDescent="0.2">
      <c r="A1616" s="9"/>
      <c r="B1616" s="9"/>
      <c r="C1616" s="9"/>
      <c r="D1616" s="9"/>
      <c r="E1616" s="9"/>
      <c r="F1616" s="9"/>
      <c r="G1616" s="9"/>
      <c r="H1616" s="9"/>
      <c r="I1616" s="9"/>
      <c r="J1616" s="9"/>
    </row>
    <row r="1617" spans="1:10" x14ac:dyDescent="0.2">
      <c r="A1617" s="9"/>
      <c r="B1617" s="9"/>
      <c r="C1617" s="9"/>
      <c r="D1617" s="9"/>
      <c r="E1617" s="9"/>
      <c r="F1617" s="9"/>
      <c r="G1617" s="9"/>
      <c r="H1617" s="9"/>
      <c r="I1617" s="9"/>
      <c r="J1617" s="9"/>
    </row>
    <row r="1618" spans="1:10" x14ac:dyDescent="0.2">
      <c r="A1618" s="9"/>
      <c r="B1618" s="9"/>
      <c r="C1618" s="9"/>
      <c r="D1618" s="9"/>
      <c r="E1618" s="9"/>
      <c r="F1618" s="9"/>
      <c r="G1618" s="9"/>
      <c r="H1618" s="9"/>
      <c r="I1618" s="9"/>
      <c r="J1618" s="9"/>
    </row>
    <row r="1619" spans="1:10" x14ac:dyDescent="0.2">
      <c r="A1619" s="9"/>
      <c r="B1619" s="9"/>
      <c r="C1619" s="9"/>
      <c r="D1619" s="9"/>
      <c r="E1619" s="9"/>
      <c r="F1619" s="9"/>
      <c r="G1619" s="9"/>
      <c r="H1619" s="9"/>
      <c r="I1619" s="9"/>
      <c r="J1619" s="9"/>
    </row>
    <row r="1620" spans="1:10" x14ac:dyDescent="0.2">
      <c r="A1620" s="9"/>
      <c r="B1620" s="9"/>
      <c r="C1620" s="9"/>
      <c r="D1620" s="9"/>
      <c r="E1620" s="9"/>
      <c r="F1620" s="9"/>
      <c r="G1620" s="9"/>
      <c r="H1620" s="9"/>
      <c r="I1620" s="9"/>
      <c r="J1620" s="9"/>
    </row>
    <row r="1621" spans="1:10" x14ac:dyDescent="0.2">
      <c r="A1621" s="9"/>
      <c r="B1621" s="9"/>
      <c r="C1621" s="9"/>
      <c r="D1621" s="9"/>
      <c r="E1621" s="9"/>
      <c r="F1621" s="9"/>
      <c r="G1621" s="9"/>
      <c r="H1621" s="9"/>
      <c r="I1621" s="9"/>
      <c r="J1621" s="9"/>
    </row>
    <row r="1622" spans="1:10" x14ac:dyDescent="0.2">
      <c r="A1622" s="9"/>
      <c r="B1622" s="9"/>
      <c r="C1622" s="9"/>
      <c r="D1622" s="9"/>
      <c r="E1622" s="9"/>
      <c r="F1622" s="9"/>
      <c r="G1622" s="9"/>
      <c r="H1622" s="9"/>
      <c r="I1622" s="9"/>
      <c r="J1622" s="9"/>
    </row>
    <row r="1623" spans="1:10" x14ac:dyDescent="0.2">
      <c r="A1623" s="9"/>
      <c r="B1623" s="9"/>
      <c r="C1623" s="9"/>
      <c r="D1623" s="9"/>
      <c r="E1623" s="9"/>
      <c r="F1623" s="9"/>
      <c r="G1623" s="9"/>
      <c r="H1623" s="9"/>
      <c r="I1623" s="9"/>
      <c r="J1623" s="9"/>
    </row>
    <row r="1624" spans="1:10" x14ac:dyDescent="0.2">
      <c r="A1624" s="9"/>
      <c r="B1624" s="9"/>
      <c r="C1624" s="9"/>
      <c r="D1624" s="9"/>
      <c r="E1624" s="9"/>
      <c r="F1624" s="9"/>
      <c r="G1624" s="9"/>
      <c r="H1624" s="9"/>
      <c r="I1624" s="9"/>
      <c r="J1624" s="9"/>
    </row>
    <row r="1625" spans="1:10" x14ac:dyDescent="0.2">
      <c r="A1625" s="9"/>
      <c r="B1625" s="9"/>
      <c r="C1625" s="9"/>
      <c r="D1625" s="9"/>
      <c r="E1625" s="9"/>
      <c r="F1625" s="9"/>
      <c r="G1625" s="9"/>
      <c r="H1625" s="9"/>
      <c r="I1625" s="9"/>
      <c r="J1625" s="9"/>
    </row>
    <row r="1626" spans="1:10" x14ac:dyDescent="0.2">
      <c r="A1626" s="9"/>
      <c r="B1626" s="9"/>
      <c r="C1626" s="9"/>
      <c r="D1626" s="9"/>
      <c r="E1626" s="9"/>
      <c r="F1626" s="9"/>
      <c r="G1626" s="9"/>
      <c r="H1626" s="9"/>
      <c r="I1626" s="9"/>
      <c r="J1626" s="9"/>
    </row>
    <row r="1627" spans="1:10" x14ac:dyDescent="0.2">
      <c r="A1627" s="9"/>
      <c r="B1627" s="9"/>
      <c r="C1627" s="9"/>
      <c r="D1627" s="9"/>
      <c r="E1627" s="9"/>
      <c r="F1627" s="9"/>
      <c r="G1627" s="9"/>
      <c r="H1627" s="9"/>
      <c r="I1627" s="9"/>
      <c r="J1627" s="9"/>
    </row>
    <row r="1628" spans="1:10" x14ac:dyDescent="0.2">
      <c r="A1628" s="9"/>
      <c r="B1628" s="9"/>
      <c r="C1628" s="9"/>
      <c r="D1628" s="9"/>
      <c r="E1628" s="9"/>
      <c r="F1628" s="9"/>
      <c r="G1628" s="9"/>
      <c r="H1628" s="9"/>
      <c r="I1628" s="9"/>
      <c r="J1628" s="9"/>
    </row>
    <row r="1629" spans="1:10" x14ac:dyDescent="0.2">
      <c r="A1629" s="9"/>
      <c r="B1629" s="9"/>
      <c r="C1629" s="9"/>
      <c r="D1629" s="9"/>
      <c r="E1629" s="9"/>
      <c r="F1629" s="9"/>
      <c r="G1629" s="9"/>
      <c r="H1629" s="9"/>
      <c r="I1629" s="9"/>
      <c r="J1629" s="9"/>
    </row>
    <row r="1630" spans="1:10" x14ac:dyDescent="0.2">
      <c r="A1630" s="9"/>
      <c r="B1630" s="9"/>
      <c r="C1630" s="9"/>
      <c r="D1630" s="9"/>
      <c r="E1630" s="9"/>
      <c r="F1630" s="9"/>
      <c r="G1630" s="9"/>
      <c r="H1630" s="9"/>
      <c r="I1630" s="9"/>
      <c r="J1630" s="9"/>
    </row>
    <row r="1631" spans="1:10" x14ac:dyDescent="0.2">
      <c r="A1631" s="9"/>
      <c r="B1631" s="9"/>
      <c r="C1631" s="9"/>
      <c r="D1631" s="9"/>
      <c r="E1631" s="9"/>
      <c r="F1631" s="9"/>
      <c r="G1631" s="9"/>
      <c r="H1631" s="9"/>
      <c r="I1631" s="9"/>
      <c r="J1631" s="9"/>
    </row>
    <row r="1632" spans="1:10" x14ac:dyDescent="0.2">
      <c r="A1632" s="9"/>
      <c r="B1632" s="9"/>
      <c r="C1632" s="9"/>
      <c r="D1632" s="9"/>
      <c r="E1632" s="9"/>
      <c r="F1632" s="9"/>
      <c r="G1632" s="9"/>
      <c r="H1632" s="9"/>
      <c r="I1632" s="9"/>
      <c r="J1632" s="9"/>
    </row>
    <row r="1633" spans="1:10" x14ac:dyDescent="0.2">
      <c r="A1633" s="9"/>
      <c r="B1633" s="9"/>
      <c r="C1633" s="9"/>
      <c r="D1633" s="9"/>
      <c r="E1633" s="9"/>
      <c r="F1633" s="9"/>
      <c r="G1633" s="9"/>
      <c r="H1633" s="9"/>
      <c r="I1633" s="9"/>
      <c r="J1633" s="9"/>
    </row>
    <row r="1634" spans="1:10" x14ac:dyDescent="0.2">
      <c r="A1634" s="9"/>
      <c r="B1634" s="9"/>
      <c r="C1634" s="9"/>
      <c r="D1634" s="9"/>
      <c r="E1634" s="9"/>
      <c r="F1634" s="9"/>
      <c r="G1634" s="9"/>
      <c r="H1634" s="9"/>
      <c r="I1634" s="9"/>
      <c r="J1634" s="9"/>
    </row>
    <row r="1635" spans="1:10" x14ac:dyDescent="0.2">
      <c r="A1635" s="9"/>
      <c r="B1635" s="9"/>
      <c r="C1635" s="9"/>
      <c r="D1635" s="9"/>
      <c r="E1635" s="9"/>
      <c r="F1635" s="9"/>
      <c r="G1635" s="9"/>
      <c r="H1635" s="9"/>
      <c r="I1635" s="9"/>
      <c r="J1635" s="9"/>
    </row>
    <row r="1636" spans="1:10" x14ac:dyDescent="0.2">
      <c r="A1636" s="9"/>
      <c r="B1636" s="9"/>
      <c r="C1636" s="9"/>
      <c r="D1636" s="9"/>
      <c r="E1636" s="9"/>
      <c r="F1636" s="9"/>
      <c r="G1636" s="9"/>
      <c r="H1636" s="9"/>
      <c r="I1636" s="9"/>
      <c r="J1636" s="9"/>
    </row>
    <row r="1637" spans="1:10" x14ac:dyDescent="0.2">
      <c r="A1637" s="9"/>
      <c r="B1637" s="9"/>
      <c r="C1637" s="9"/>
      <c r="D1637" s="9"/>
      <c r="E1637" s="9"/>
      <c r="F1637" s="9"/>
      <c r="G1637" s="9"/>
      <c r="H1637" s="9"/>
      <c r="I1637" s="9"/>
      <c r="J1637" s="9"/>
    </row>
    <row r="1638" spans="1:10" x14ac:dyDescent="0.2">
      <c r="A1638" s="9"/>
      <c r="B1638" s="9"/>
      <c r="C1638" s="9"/>
      <c r="D1638" s="9"/>
      <c r="E1638" s="9"/>
      <c r="F1638" s="9"/>
      <c r="G1638" s="9"/>
      <c r="H1638" s="9"/>
      <c r="I1638" s="9"/>
      <c r="J1638" s="9"/>
    </row>
    <row r="1639" spans="1:10" x14ac:dyDescent="0.2">
      <c r="A1639" s="9"/>
      <c r="B1639" s="9"/>
      <c r="C1639" s="9"/>
      <c r="D1639" s="9"/>
      <c r="E1639" s="9"/>
      <c r="F1639" s="9"/>
      <c r="G1639" s="9"/>
      <c r="H1639" s="9"/>
      <c r="I1639" s="9"/>
      <c r="J1639" s="9"/>
    </row>
    <row r="1640" spans="1:10" x14ac:dyDescent="0.2">
      <c r="A1640" s="9"/>
      <c r="B1640" s="9"/>
      <c r="C1640" s="9"/>
      <c r="D1640" s="9"/>
      <c r="E1640" s="9"/>
      <c r="F1640" s="9"/>
      <c r="G1640" s="9"/>
      <c r="H1640" s="9"/>
      <c r="I1640" s="9"/>
      <c r="J1640" s="9"/>
    </row>
    <row r="1641" spans="1:10" x14ac:dyDescent="0.2">
      <c r="A1641" s="9"/>
      <c r="B1641" s="9"/>
      <c r="C1641" s="9"/>
      <c r="D1641" s="9"/>
      <c r="E1641" s="9"/>
      <c r="F1641" s="9"/>
      <c r="G1641" s="9"/>
      <c r="H1641" s="9"/>
      <c r="I1641" s="9"/>
      <c r="J1641" s="9"/>
    </row>
    <row r="1642" spans="1:10" x14ac:dyDescent="0.2">
      <c r="A1642" s="9"/>
      <c r="B1642" s="9"/>
      <c r="C1642" s="9"/>
      <c r="D1642" s="9"/>
      <c r="E1642" s="9"/>
      <c r="F1642" s="9"/>
      <c r="G1642" s="9"/>
      <c r="H1642" s="9"/>
      <c r="I1642" s="9"/>
      <c r="J1642" s="9"/>
    </row>
    <row r="1643" spans="1:10" x14ac:dyDescent="0.2">
      <c r="A1643" s="9"/>
      <c r="B1643" s="9"/>
      <c r="C1643" s="9"/>
      <c r="D1643" s="9"/>
      <c r="E1643" s="9"/>
      <c r="F1643" s="9"/>
      <c r="G1643" s="9"/>
      <c r="H1643" s="9"/>
      <c r="I1643" s="9"/>
      <c r="J1643" s="9"/>
    </row>
    <row r="1644" spans="1:10" x14ac:dyDescent="0.2">
      <c r="A1644" s="9"/>
      <c r="B1644" s="9"/>
      <c r="C1644" s="9"/>
      <c r="D1644" s="9"/>
      <c r="E1644" s="9"/>
      <c r="F1644" s="9"/>
      <c r="G1644" s="9"/>
      <c r="H1644" s="9"/>
      <c r="I1644" s="9"/>
      <c r="J1644" s="9"/>
    </row>
    <row r="1645" spans="1:10" x14ac:dyDescent="0.2">
      <c r="A1645" s="9"/>
      <c r="B1645" s="9"/>
      <c r="C1645" s="9"/>
      <c r="D1645" s="9"/>
      <c r="E1645" s="9"/>
      <c r="F1645" s="9"/>
      <c r="G1645" s="9"/>
      <c r="H1645" s="9"/>
      <c r="I1645" s="9"/>
      <c r="J1645" s="9"/>
    </row>
    <row r="1646" spans="1:10" x14ac:dyDescent="0.2">
      <c r="A1646" s="9"/>
      <c r="B1646" s="9"/>
      <c r="C1646" s="9"/>
      <c r="D1646" s="9"/>
      <c r="E1646" s="9"/>
      <c r="F1646" s="9"/>
      <c r="G1646" s="9"/>
      <c r="H1646" s="9"/>
      <c r="I1646" s="9"/>
      <c r="J1646" s="9"/>
    </row>
    <row r="1647" spans="1:10" x14ac:dyDescent="0.2">
      <c r="A1647" s="9"/>
      <c r="B1647" s="9"/>
      <c r="C1647" s="9"/>
      <c r="D1647" s="9"/>
      <c r="E1647" s="9"/>
      <c r="F1647" s="9"/>
      <c r="G1647" s="9"/>
      <c r="H1647" s="9"/>
      <c r="I1647" s="9"/>
      <c r="J1647" s="9"/>
    </row>
    <row r="1648" spans="1:10" x14ac:dyDescent="0.2">
      <c r="A1648" s="9"/>
      <c r="B1648" s="9"/>
      <c r="C1648" s="9"/>
      <c r="D1648" s="9"/>
      <c r="E1648" s="9"/>
      <c r="F1648" s="9"/>
      <c r="G1648" s="9"/>
      <c r="H1648" s="9"/>
      <c r="I1648" s="9"/>
      <c r="J1648" s="9"/>
    </row>
    <row r="1649" spans="1:10" x14ac:dyDescent="0.2">
      <c r="A1649" s="9"/>
      <c r="B1649" s="9"/>
      <c r="C1649" s="9"/>
      <c r="D1649" s="9"/>
      <c r="E1649" s="9"/>
      <c r="F1649" s="9"/>
      <c r="G1649" s="9"/>
      <c r="H1649" s="9"/>
      <c r="I1649" s="9"/>
      <c r="J1649" s="9"/>
    </row>
    <row r="1650" spans="1:10" x14ac:dyDescent="0.2">
      <c r="A1650" s="9"/>
      <c r="B1650" s="9"/>
      <c r="C1650" s="9"/>
      <c r="D1650" s="9"/>
      <c r="E1650" s="9"/>
      <c r="F1650" s="9"/>
      <c r="G1650" s="9"/>
      <c r="H1650" s="9"/>
      <c r="I1650" s="9"/>
      <c r="J1650" s="9"/>
    </row>
    <row r="1651" spans="1:10" x14ac:dyDescent="0.2">
      <c r="A1651" s="9"/>
      <c r="B1651" s="9"/>
      <c r="C1651" s="9"/>
      <c r="D1651" s="9"/>
      <c r="E1651" s="9"/>
      <c r="F1651" s="9"/>
      <c r="G1651" s="9"/>
      <c r="H1651" s="9"/>
      <c r="I1651" s="9"/>
      <c r="J1651" s="9"/>
    </row>
    <row r="1652" spans="1:10" x14ac:dyDescent="0.2">
      <c r="A1652" s="9"/>
      <c r="B1652" s="9"/>
      <c r="C1652" s="9"/>
      <c r="D1652" s="9"/>
      <c r="E1652" s="9"/>
      <c r="F1652" s="9"/>
      <c r="G1652" s="9"/>
      <c r="H1652" s="9"/>
      <c r="I1652" s="9"/>
      <c r="J1652" s="9"/>
    </row>
    <row r="1653" spans="1:10" x14ac:dyDescent="0.2">
      <c r="A1653" s="9"/>
      <c r="B1653" s="9"/>
      <c r="C1653" s="9"/>
      <c r="D1653" s="9"/>
      <c r="E1653" s="9"/>
      <c r="F1653" s="9"/>
      <c r="G1653" s="9"/>
      <c r="H1653" s="9"/>
      <c r="I1653" s="9"/>
      <c r="J1653" s="9"/>
    </row>
    <row r="1654" spans="1:10" x14ac:dyDescent="0.2">
      <c r="A1654" s="9"/>
      <c r="B1654" s="9"/>
      <c r="C1654" s="9"/>
      <c r="D1654" s="9"/>
      <c r="E1654" s="9"/>
      <c r="F1654" s="9"/>
      <c r="G1654" s="9"/>
      <c r="H1654" s="9"/>
      <c r="I1654" s="9"/>
      <c r="J1654" s="9"/>
    </row>
    <row r="1655" spans="1:10" x14ac:dyDescent="0.2">
      <c r="A1655" s="9"/>
      <c r="B1655" s="9"/>
      <c r="C1655" s="9"/>
      <c r="D1655" s="9"/>
      <c r="E1655" s="9"/>
      <c r="F1655" s="9"/>
      <c r="G1655" s="9"/>
      <c r="H1655" s="9"/>
      <c r="I1655" s="9"/>
      <c r="J1655" s="9"/>
    </row>
    <row r="1656" spans="1:10" x14ac:dyDescent="0.2">
      <c r="A1656" s="9"/>
      <c r="B1656" s="9"/>
      <c r="C1656" s="9"/>
      <c r="D1656" s="9"/>
      <c r="E1656" s="9"/>
      <c r="F1656" s="9"/>
      <c r="G1656" s="9"/>
      <c r="H1656" s="9"/>
      <c r="I1656" s="9"/>
      <c r="J1656" s="9"/>
    </row>
    <row r="1657" spans="1:10" x14ac:dyDescent="0.2">
      <c r="A1657" s="9"/>
      <c r="B1657" s="9"/>
      <c r="C1657" s="9"/>
      <c r="D1657" s="9"/>
      <c r="E1657" s="9"/>
      <c r="F1657" s="9"/>
      <c r="G1657" s="9"/>
      <c r="H1657" s="9"/>
      <c r="I1657" s="9"/>
      <c r="J1657" s="9"/>
    </row>
    <row r="1658" spans="1:10" x14ac:dyDescent="0.2">
      <c r="A1658" s="9"/>
      <c r="B1658" s="9"/>
      <c r="C1658" s="9"/>
      <c r="D1658" s="9"/>
      <c r="E1658" s="9"/>
      <c r="F1658" s="9"/>
      <c r="G1658" s="9"/>
      <c r="H1658" s="9"/>
      <c r="I1658" s="9"/>
      <c r="J1658" s="9"/>
    </row>
    <row r="1659" spans="1:10" x14ac:dyDescent="0.2">
      <c r="A1659" s="9"/>
      <c r="B1659" s="9"/>
      <c r="C1659" s="9"/>
      <c r="D1659" s="9"/>
      <c r="E1659" s="9"/>
      <c r="F1659" s="9"/>
      <c r="G1659" s="9"/>
      <c r="H1659" s="9"/>
      <c r="I1659" s="9"/>
      <c r="J1659" s="9"/>
    </row>
    <row r="1660" spans="1:10" x14ac:dyDescent="0.2">
      <c r="A1660" s="9"/>
      <c r="B1660" s="9"/>
      <c r="C1660" s="9"/>
      <c r="D1660" s="9"/>
      <c r="E1660" s="9"/>
      <c r="F1660" s="9"/>
      <c r="G1660" s="9"/>
      <c r="H1660" s="9"/>
      <c r="I1660" s="9"/>
      <c r="J1660" s="9"/>
    </row>
    <row r="1661" spans="1:10" x14ac:dyDescent="0.2">
      <c r="A1661" s="9"/>
      <c r="B1661" s="9"/>
      <c r="C1661" s="9"/>
      <c r="D1661" s="9"/>
      <c r="E1661" s="9"/>
      <c r="F1661" s="9"/>
      <c r="G1661" s="9"/>
      <c r="H1661" s="9"/>
      <c r="I1661" s="9"/>
      <c r="J1661" s="9"/>
    </row>
    <row r="1662" spans="1:10" x14ac:dyDescent="0.2">
      <c r="A1662" s="9"/>
      <c r="B1662" s="9"/>
      <c r="C1662" s="9"/>
      <c r="D1662" s="9"/>
      <c r="E1662" s="9"/>
      <c r="F1662" s="9"/>
      <c r="G1662" s="9"/>
      <c r="H1662" s="9"/>
      <c r="I1662" s="9"/>
      <c r="J1662" s="9"/>
    </row>
    <row r="1663" spans="1:10" x14ac:dyDescent="0.2">
      <c r="A1663" s="9"/>
      <c r="B1663" s="9"/>
      <c r="C1663" s="9"/>
      <c r="D1663" s="9"/>
      <c r="E1663" s="9"/>
      <c r="F1663" s="9"/>
      <c r="G1663" s="9"/>
      <c r="H1663" s="9"/>
      <c r="I1663" s="9"/>
      <c r="J1663" s="9"/>
    </row>
    <row r="1664" spans="1:10" x14ac:dyDescent="0.2">
      <c r="A1664" s="9"/>
      <c r="B1664" s="9"/>
      <c r="C1664" s="9"/>
      <c r="D1664" s="9"/>
      <c r="E1664" s="9"/>
      <c r="F1664" s="9"/>
      <c r="G1664" s="9"/>
      <c r="H1664" s="9"/>
      <c r="I1664" s="9"/>
      <c r="J1664" s="9"/>
    </row>
    <row r="1665" spans="1:10" x14ac:dyDescent="0.2">
      <c r="A1665" s="9"/>
      <c r="B1665" s="9"/>
      <c r="C1665" s="9"/>
      <c r="D1665" s="9"/>
      <c r="E1665" s="9"/>
      <c r="F1665" s="9"/>
      <c r="G1665" s="9"/>
      <c r="H1665" s="9"/>
      <c r="I1665" s="9"/>
      <c r="J1665" s="9"/>
    </row>
    <row r="1666" spans="1:10" x14ac:dyDescent="0.2">
      <c r="A1666" s="9"/>
      <c r="B1666" s="9"/>
      <c r="C1666" s="9"/>
      <c r="D1666" s="9"/>
      <c r="E1666" s="9"/>
      <c r="F1666" s="9"/>
      <c r="G1666" s="9"/>
      <c r="H1666" s="9"/>
      <c r="I1666" s="9"/>
      <c r="J1666" s="9"/>
    </row>
    <row r="1667" spans="1:10" x14ac:dyDescent="0.2">
      <c r="A1667" s="9"/>
      <c r="B1667" s="9"/>
      <c r="C1667" s="9"/>
      <c r="D1667" s="9"/>
      <c r="E1667" s="9"/>
      <c r="F1667" s="9"/>
      <c r="G1667" s="9"/>
      <c r="H1667" s="9"/>
      <c r="I1667" s="9"/>
      <c r="J1667" s="9"/>
    </row>
    <row r="1668" spans="1:10" x14ac:dyDescent="0.2">
      <c r="A1668" s="9"/>
      <c r="B1668" s="9"/>
      <c r="C1668" s="9"/>
      <c r="D1668" s="9"/>
      <c r="E1668" s="9"/>
      <c r="F1668" s="9"/>
      <c r="G1668" s="9"/>
      <c r="H1668" s="9"/>
      <c r="I1668" s="9"/>
      <c r="J1668" s="9"/>
    </row>
    <row r="1669" spans="1:10" x14ac:dyDescent="0.2">
      <c r="A1669" s="9"/>
      <c r="B1669" s="9"/>
      <c r="C1669" s="9"/>
      <c r="D1669" s="9"/>
      <c r="E1669" s="9"/>
      <c r="F1669" s="9"/>
      <c r="G1669" s="9"/>
      <c r="H1669" s="9"/>
      <c r="I1669" s="9"/>
      <c r="J1669" s="9"/>
    </row>
    <row r="1670" spans="1:10" x14ac:dyDescent="0.2">
      <c r="A1670" s="9"/>
      <c r="B1670" s="9"/>
      <c r="C1670" s="9"/>
      <c r="D1670" s="9"/>
      <c r="E1670" s="9"/>
      <c r="F1670" s="9"/>
      <c r="G1670" s="9"/>
      <c r="H1670" s="9"/>
      <c r="I1670" s="9"/>
      <c r="J1670" s="9"/>
    </row>
    <row r="1671" spans="1:10" x14ac:dyDescent="0.2">
      <c r="A1671" s="9"/>
      <c r="B1671" s="9"/>
      <c r="C1671" s="9"/>
      <c r="D1671" s="9"/>
      <c r="E1671" s="9"/>
      <c r="F1671" s="9"/>
      <c r="G1671" s="9"/>
      <c r="H1671" s="9"/>
      <c r="I1671" s="9"/>
      <c r="J1671" s="9"/>
    </row>
    <row r="1672" spans="1:10" x14ac:dyDescent="0.2">
      <c r="A1672" s="9"/>
      <c r="B1672" s="9"/>
      <c r="C1672" s="9"/>
      <c r="D1672" s="9"/>
      <c r="E1672" s="9"/>
      <c r="F1672" s="9"/>
      <c r="G1672" s="9"/>
      <c r="H1672" s="9"/>
      <c r="I1672" s="9"/>
      <c r="J1672" s="9"/>
    </row>
    <row r="1673" spans="1:10" x14ac:dyDescent="0.2">
      <c r="A1673" s="9"/>
      <c r="B1673" s="9"/>
      <c r="C1673" s="9"/>
      <c r="D1673" s="9"/>
      <c r="E1673" s="9"/>
      <c r="F1673" s="9"/>
      <c r="G1673" s="9"/>
      <c r="H1673" s="9"/>
      <c r="I1673" s="9"/>
      <c r="J1673" s="9"/>
    </row>
    <row r="1674" spans="1:10" x14ac:dyDescent="0.2">
      <c r="A1674" s="9"/>
      <c r="B1674" s="9"/>
      <c r="C1674" s="9"/>
      <c r="D1674" s="9"/>
      <c r="E1674" s="9"/>
      <c r="F1674" s="9"/>
      <c r="G1674" s="9"/>
      <c r="H1674" s="9"/>
      <c r="I1674" s="9"/>
      <c r="J1674" s="9"/>
    </row>
    <row r="1675" spans="1:10" x14ac:dyDescent="0.2">
      <c r="A1675" s="9"/>
      <c r="B1675" s="9"/>
      <c r="C1675" s="9"/>
      <c r="D1675" s="9"/>
      <c r="E1675" s="9"/>
      <c r="F1675" s="9"/>
      <c r="G1675" s="9"/>
      <c r="H1675" s="9"/>
      <c r="I1675" s="9"/>
      <c r="J1675" s="9"/>
    </row>
    <row r="1676" spans="1:10" x14ac:dyDescent="0.2">
      <c r="A1676" s="9"/>
      <c r="B1676" s="9"/>
      <c r="C1676" s="9"/>
      <c r="D1676" s="9"/>
      <c r="E1676" s="9"/>
      <c r="F1676" s="9"/>
      <c r="G1676" s="9"/>
      <c r="H1676" s="9"/>
      <c r="I1676" s="9"/>
      <c r="J1676" s="9"/>
    </row>
    <row r="1677" spans="1:10" x14ac:dyDescent="0.2">
      <c r="A1677" s="9"/>
      <c r="B1677" s="9"/>
      <c r="C1677" s="9"/>
      <c r="D1677" s="9"/>
      <c r="E1677" s="9"/>
      <c r="F1677" s="9"/>
      <c r="G1677" s="9"/>
      <c r="H1677" s="9"/>
      <c r="I1677" s="9"/>
      <c r="J1677" s="9"/>
    </row>
    <row r="1678" spans="1:10" x14ac:dyDescent="0.2">
      <c r="A1678" s="9"/>
      <c r="B1678" s="9"/>
      <c r="C1678" s="9"/>
      <c r="D1678" s="9"/>
      <c r="E1678" s="9"/>
      <c r="F1678" s="9"/>
      <c r="G1678" s="9"/>
      <c r="H1678" s="9"/>
      <c r="I1678" s="9"/>
      <c r="J1678" s="9"/>
    </row>
    <row r="1679" spans="1:10" x14ac:dyDescent="0.2">
      <c r="A1679" s="9"/>
      <c r="B1679" s="9"/>
      <c r="C1679" s="9"/>
      <c r="D1679" s="9"/>
      <c r="E1679" s="9"/>
      <c r="F1679" s="9"/>
      <c r="G1679" s="9"/>
      <c r="H1679" s="9"/>
      <c r="I1679" s="9"/>
      <c r="J1679" s="9"/>
    </row>
    <row r="1680" spans="1:10" x14ac:dyDescent="0.2">
      <c r="A1680" s="9"/>
      <c r="B1680" s="9"/>
      <c r="C1680" s="9"/>
      <c r="D1680" s="9"/>
      <c r="E1680" s="9"/>
      <c r="F1680" s="9"/>
      <c r="G1680" s="9"/>
      <c r="H1680" s="9"/>
      <c r="I1680" s="9"/>
      <c r="J1680" s="9"/>
    </row>
    <row r="1681" spans="1:10" x14ac:dyDescent="0.2">
      <c r="A1681" s="9"/>
      <c r="B1681" s="9"/>
      <c r="C1681" s="9"/>
      <c r="D1681" s="9"/>
      <c r="E1681" s="9"/>
      <c r="F1681" s="9"/>
      <c r="G1681" s="9"/>
      <c r="H1681" s="9"/>
      <c r="I1681" s="9"/>
      <c r="J1681" s="9"/>
    </row>
    <row r="1682" spans="1:10" x14ac:dyDescent="0.2">
      <c r="A1682" s="9"/>
      <c r="B1682" s="9"/>
      <c r="C1682" s="9"/>
      <c r="D1682" s="9"/>
      <c r="E1682" s="9"/>
      <c r="F1682" s="9"/>
      <c r="G1682" s="9"/>
      <c r="H1682" s="9"/>
      <c r="I1682" s="9"/>
      <c r="J1682" s="9"/>
    </row>
    <row r="1683" spans="1:10" x14ac:dyDescent="0.2">
      <c r="A1683" s="9"/>
      <c r="B1683" s="9"/>
      <c r="C1683" s="9"/>
      <c r="D1683" s="9"/>
      <c r="E1683" s="9"/>
      <c r="F1683" s="9"/>
      <c r="G1683" s="9"/>
      <c r="H1683" s="9"/>
      <c r="I1683" s="9"/>
      <c r="J1683" s="9"/>
    </row>
    <row r="1684" spans="1:10" x14ac:dyDescent="0.2">
      <c r="A1684" s="9"/>
      <c r="B1684" s="9"/>
      <c r="C1684" s="9"/>
      <c r="D1684" s="9"/>
      <c r="E1684" s="9"/>
      <c r="F1684" s="9"/>
      <c r="G1684" s="9"/>
      <c r="H1684" s="9"/>
      <c r="I1684" s="9"/>
      <c r="J1684" s="9"/>
    </row>
    <row r="1685" spans="1:10" x14ac:dyDescent="0.2">
      <c r="A1685" s="9"/>
      <c r="B1685" s="9"/>
      <c r="C1685" s="9"/>
      <c r="D1685" s="9"/>
      <c r="E1685" s="9"/>
      <c r="F1685" s="9"/>
      <c r="G1685" s="9"/>
      <c r="H1685" s="9"/>
      <c r="I1685" s="9"/>
      <c r="J1685" s="9"/>
    </row>
    <row r="1686" spans="1:10" x14ac:dyDescent="0.2">
      <c r="A1686" s="9"/>
      <c r="B1686" s="9"/>
      <c r="C1686" s="9"/>
      <c r="D1686" s="9"/>
      <c r="E1686" s="9"/>
      <c r="F1686" s="9"/>
      <c r="G1686" s="9"/>
      <c r="H1686" s="9"/>
      <c r="I1686" s="9"/>
      <c r="J1686" s="9"/>
    </row>
    <row r="1687" spans="1:10" x14ac:dyDescent="0.2">
      <c r="A1687" s="9"/>
      <c r="B1687" s="9"/>
      <c r="C1687" s="9"/>
      <c r="D1687" s="9"/>
      <c r="E1687" s="9"/>
      <c r="F1687" s="9"/>
      <c r="G1687" s="9"/>
      <c r="H1687" s="9"/>
      <c r="I1687" s="9"/>
      <c r="J1687" s="9"/>
    </row>
    <row r="1688" spans="1:10" x14ac:dyDescent="0.2">
      <c r="A1688" s="9"/>
      <c r="B1688" s="9"/>
      <c r="C1688" s="9"/>
      <c r="D1688" s="9"/>
      <c r="E1688" s="9"/>
      <c r="F1688" s="9"/>
      <c r="G1688" s="9"/>
      <c r="H1688" s="9"/>
      <c r="I1688" s="9"/>
      <c r="J1688" s="9"/>
    </row>
    <row r="1689" spans="1:10" x14ac:dyDescent="0.2">
      <c r="A1689" s="9"/>
      <c r="B1689" s="9"/>
      <c r="C1689" s="9"/>
      <c r="D1689" s="9"/>
      <c r="E1689" s="9"/>
      <c r="F1689" s="9"/>
      <c r="G1689" s="9"/>
      <c r="H1689" s="9"/>
      <c r="I1689" s="9"/>
      <c r="J1689" s="9"/>
    </row>
    <row r="1690" spans="1:10" x14ac:dyDescent="0.2">
      <c r="A1690" s="9"/>
      <c r="B1690" s="9"/>
      <c r="C1690" s="9"/>
      <c r="D1690" s="9"/>
      <c r="E1690" s="9"/>
      <c r="F1690" s="9"/>
      <c r="G1690" s="9"/>
      <c r="H1690" s="9"/>
      <c r="I1690" s="9"/>
      <c r="J1690" s="9"/>
    </row>
    <row r="1691" spans="1:10" x14ac:dyDescent="0.2">
      <c r="A1691" s="9"/>
      <c r="B1691" s="9"/>
      <c r="C1691" s="9"/>
      <c r="D1691" s="9"/>
      <c r="E1691" s="9"/>
      <c r="F1691" s="9"/>
      <c r="G1691" s="9"/>
      <c r="H1691" s="9"/>
      <c r="I1691" s="9"/>
      <c r="J1691" s="9"/>
    </row>
    <row r="1692" spans="1:10" x14ac:dyDescent="0.2">
      <c r="A1692" s="9"/>
      <c r="B1692" s="9"/>
      <c r="C1692" s="9"/>
      <c r="D1692" s="9"/>
      <c r="E1692" s="9"/>
      <c r="F1692" s="9"/>
      <c r="G1692" s="9"/>
      <c r="H1692" s="9"/>
      <c r="I1692" s="9"/>
      <c r="J1692" s="9"/>
    </row>
    <row r="1693" spans="1:10" x14ac:dyDescent="0.2">
      <c r="A1693" s="9"/>
      <c r="B1693" s="9"/>
      <c r="C1693" s="9"/>
      <c r="D1693" s="9"/>
      <c r="E1693" s="9"/>
      <c r="F1693" s="9"/>
      <c r="G1693" s="9"/>
      <c r="H1693" s="9"/>
      <c r="I1693" s="9"/>
      <c r="J1693" s="9"/>
    </row>
    <row r="1694" spans="1:10" x14ac:dyDescent="0.2">
      <c r="A1694" s="9"/>
      <c r="B1694" s="9"/>
      <c r="C1694" s="9"/>
      <c r="D1694" s="9"/>
      <c r="E1694" s="9"/>
      <c r="F1694" s="9"/>
      <c r="G1694" s="9"/>
      <c r="H1694" s="9"/>
      <c r="I1694" s="9"/>
      <c r="J1694" s="9"/>
    </row>
    <row r="1695" spans="1:10" x14ac:dyDescent="0.2">
      <c r="A1695" s="9"/>
      <c r="B1695" s="9"/>
      <c r="C1695" s="9"/>
      <c r="D1695" s="9"/>
      <c r="E1695" s="9"/>
      <c r="F1695" s="9"/>
      <c r="G1695" s="9"/>
      <c r="H1695" s="9"/>
      <c r="I1695" s="9"/>
      <c r="J1695" s="9"/>
    </row>
    <row r="1696" spans="1:10" x14ac:dyDescent="0.2">
      <c r="A1696" s="9"/>
      <c r="B1696" s="9"/>
      <c r="C1696" s="9"/>
      <c r="D1696" s="9"/>
      <c r="E1696" s="9"/>
      <c r="F1696" s="9"/>
      <c r="G1696" s="9"/>
      <c r="H1696" s="9"/>
      <c r="I1696" s="9"/>
      <c r="J1696" s="9"/>
    </row>
    <row r="1697" spans="1:10" x14ac:dyDescent="0.2">
      <c r="A1697" s="9"/>
      <c r="B1697" s="9"/>
      <c r="C1697" s="9"/>
      <c r="D1697" s="9"/>
      <c r="E1697" s="9"/>
      <c r="F1697" s="9"/>
      <c r="G1697" s="9"/>
      <c r="H1697" s="9"/>
      <c r="I1697" s="9"/>
      <c r="J1697" s="9"/>
    </row>
    <row r="1698" spans="1:10" x14ac:dyDescent="0.2">
      <c r="A1698" s="9"/>
      <c r="B1698" s="9"/>
      <c r="C1698" s="9"/>
      <c r="D1698" s="9"/>
      <c r="E1698" s="9"/>
      <c r="F1698" s="9"/>
      <c r="G1698" s="9"/>
      <c r="H1698" s="9"/>
      <c r="I1698" s="9"/>
      <c r="J1698" s="9"/>
    </row>
    <row r="1699" spans="1:10" x14ac:dyDescent="0.2">
      <c r="A1699" s="9"/>
      <c r="B1699" s="9"/>
      <c r="C1699" s="9"/>
      <c r="D1699" s="9"/>
      <c r="E1699" s="9"/>
      <c r="F1699" s="9"/>
      <c r="G1699" s="9"/>
      <c r="H1699" s="9"/>
      <c r="I1699" s="9"/>
      <c r="J1699" s="9"/>
    </row>
    <row r="1700" spans="1:10" x14ac:dyDescent="0.2">
      <c r="A1700" s="9"/>
      <c r="B1700" s="9"/>
      <c r="C1700" s="9"/>
      <c r="D1700" s="9"/>
      <c r="E1700" s="9"/>
      <c r="F1700" s="9"/>
      <c r="G1700" s="9"/>
      <c r="H1700" s="9"/>
      <c r="I1700" s="9"/>
      <c r="J1700" s="9"/>
    </row>
    <row r="1701" spans="1:10" x14ac:dyDescent="0.2">
      <c r="A1701" s="9"/>
      <c r="B1701" s="9"/>
      <c r="C1701" s="9"/>
      <c r="D1701" s="9"/>
      <c r="E1701" s="9"/>
      <c r="F1701" s="9"/>
      <c r="G1701" s="9"/>
      <c r="H1701" s="9"/>
      <c r="I1701" s="9"/>
      <c r="J1701" s="9"/>
    </row>
    <row r="1702" spans="1:10" x14ac:dyDescent="0.2">
      <c r="A1702" s="9"/>
      <c r="B1702" s="9"/>
      <c r="C1702" s="9"/>
      <c r="D1702" s="9"/>
      <c r="E1702" s="9"/>
      <c r="F1702" s="9"/>
      <c r="G1702" s="9"/>
      <c r="H1702" s="9"/>
      <c r="I1702" s="9"/>
      <c r="J1702" s="9"/>
    </row>
    <row r="1703" spans="1:10" x14ac:dyDescent="0.2">
      <c r="A1703" s="9"/>
      <c r="B1703" s="9"/>
      <c r="C1703" s="9"/>
      <c r="D1703" s="9"/>
      <c r="E1703" s="9"/>
      <c r="F1703" s="9"/>
      <c r="G1703" s="9"/>
      <c r="H1703" s="9"/>
      <c r="I1703" s="9"/>
      <c r="J1703" s="9"/>
    </row>
    <row r="1704" spans="1:10" x14ac:dyDescent="0.2">
      <c r="A1704" s="9"/>
      <c r="B1704" s="9"/>
      <c r="C1704" s="9"/>
      <c r="D1704" s="9"/>
      <c r="E1704" s="9"/>
      <c r="F1704" s="9"/>
      <c r="G1704" s="9"/>
      <c r="H1704" s="9"/>
      <c r="I1704" s="9"/>
      <c r="J1704" s="9"/>
    </row>
    <row r="1705" spans="1:10" x14ac:dyDescent="0.2">
      <c r="A1705" s="9"/>
      <c r="B1705" s="9"/>
      <c r="C1705" s="9"/>
      <c r="D1705" s="9"/>
      <c r="E1705" s="9"/>
      <c r="F1705" s="9"/>
      <c r="G1705" s="9"/>
      <c r="H1705" s="9"/>
      <c r="I1705" s="9"/>
      <c r="J1705" s="9"/>
    </row>
    <row r="1706" spans="1:10" x14ac:dyDescent="0.2">
      <c r="A1706" s="9"/>
      <c r="B1706" s="9"/>
      <c r="C1706" s="9"/>
      <c r="D1706" s="9"/>
      <c r="E1706" s="9"/>
      <c r="F1706" s="9"/>
      <c r="G1706" s="9"/>
      <c r="H1706" s="9"/>
      <c r="I1706" s="9"/>
      <c r="J1706" s="9"/>
    </row>
    <row r="1707" spans="1:10" x14ac:dyDescent="0.2">
      <c r="A1707" s="9"/>
      <c r="B1707" s="9"/>
      <c r="C1707" s="9"/>
      <c r="D1707" s="9"/>
      <c r="E1707" s="9"/>
      <c r="F1707" s="9"/>
      <c r="G1707" s="9"/>
      <c r="H1707" s="9"/>
      <c r="I1707" s="9"/>
      <c r="J1707" s="9"/>
    </row>
    <row r="1708" spans="1:10" x14ac:dyDescent="0.2">
      <c r="A1708" s="9"/>
      <c r="B1708" s="9"/>
      <c r="C1708" s="9"/>
      <c r="D1708" s="9"/>
      <c r="E1708" s="9"/>
      <c r="F1708" s="9"/>
      <c r="G1708" s="9"/>
      <c r="H1708" s="9"/>
      <c r="I1708" s="9"/>
      <c r="J1708" s="9"/>
    </row>
    <row r="1709" spans="1:10" x14ac:dyDescent="0.2">
      <c r="A1709" s="9"/>
      <c r="B1709" s="9"/>
      <c r="C1709" s="9"/>
      <c r="D1709" s="9"/>
      <c r="E1709" s="9"/>
      <c r="F1709" s="9"/>
      <c r="G1709" s="9"/>
      <c r="H1709" s="9"/>
      <c r="I1709" s="9"/>
      <c r="J1709" s="9"/>
    </row>
    <row r="1710" spans="1:10" x14ac:dyDescent="0.2">
      <c r="A1710" s="9"/>
      <c r="B1710" s="9"/>
      <c r="C1710" s="9"/>
      <c r="D1710" s="9"/>
      <c r="E1710" s="9"/>
      <c r="F1710" s="9"/>
      <c r="G1710" s="9"/>
      <c r="H1710" s="9"/>
      <c r="I1710" s="9"/>
      <c r="J1710" s="9"/>
    </row>
    <row r="1711" spans="1:10" x14ac:dyDescent="0.2">
      <c r="A1711" s="9"/>
      <c r="B1711" s="9"/>
      <c r="C1711" s="9"/>
      <c r="D1711" s="9"/>
      <c r="E1711" s="9"/>
      <c r="F1711" s="9"/>
      <c r="G1711" s="9"/>
      <c r="H1711" s="9"/>
      <c r="I1711" s="9"/>
      <c r="J1711" s="9"/>
    </row>
    <row r="1712" spans="1:10" x14ac:dyDescent="0.2">
      <c r="A1712" s="9"/>
      <c r="B1712" s="9"/>
      <c r="C1712" s="9"/>
      <c r="D1712" s="9"/>
      <c r="E1712" s="9"/>
      <c r="F1712" s="9"/>
      <c r="G1712" s="9"/>
      <c r="H1712" s="9"/>
      <c r="I1712" s="9"/>
      <c r="J1712" s="9"/>
    </row>
    <row r="1713" spans="1:10" x14ac:dyDescent="0.2">
      <c r="A1713" s="9"/>
      <c r="B1713" s="9"/>
      <c r="C1713" s="9"/>
      <c r="D1713" s="9"/>
      <c r="E1713" s="9"/>
      <c r="F1713" s="9"/>
      <c r="G1713" s="9"/>
      <c r="H1713" s="9"/>
      <c r="I1713" s="9"/>
      <c r="J1713" s="9"/>
    </row>
    <row r="1714" spans="1:10" x14ac:dyDescent="0.2">
      <c r="A1714" s="9"/>
      <c r="B1714" s="9"/>
      <c r="C1714" s="9"/>
      <c r="D1714" s="9"/>
      <c r="E1714" s="9"/>
      <c r="F1714" s="9"/>
      <c r="G1714" s="9"/>
      <c r="H1714" s="9"/>
      <c r="I1714" s="9"/>
      <c r="J1714" s="9"/>
    </row>
    <row r="1715" spans="1:10" x14ac:dyDescent="0.2">
      <c r="A1715" s="9"/>
      <c r="B1715" s="9"/>
      <c r="C1715" s="9"/>
      <c r="D1715" s="9"/>
      <c r="E1715" s="9"/>
      <c r="F1715" s="9"/>
      <c r="G1715" s="9"/>
      <c r="H1715" s="9"/>
      <c r="I1715" s="9"/>
      <c r="J1715" s="9"/>
    </row>
    <row r="1716" spans="1:10" x14ac:dyDescent="0.2">
      <c r="A1716" s="9"/>
      <c r="B1716" s="9"/>
      <c r="C1716" s="9"/>
      <c r="D1716" s="9"/>
      <c r="E1716" s="9"/>
      <c r="F1716" s="9"/>
      <c r="G1716" s="9"/>
      <c r="H1716" s="9"/>
      <c r="I1716" s="9"/>
      <c r="J1716" s="9"/>
    </row>
    <row r="1717" spans="1:10" x14ac:dyDescent="0.2">
      <c r="A1717" s="9"/>
      <c r="B1717" s="9"/>
      <c r="C1717" s="9"/>
      <c r="D1717" s="9"/>
      <c r="E1717" s="9"/>
      <c r="F1717" s="9"/>
      <c r="G1717" s="9"/>
      <c r="H1717" s="9"/>
      <c r="I1717" s="9"/>
      <c r="J1717" s="9"/>
    </row>
    <row r="1718" spans="1:10" x14ac:dyDescent="0.2">
      <c r="A1718" s="9"/>
      <c r="B1718" s="9"/>
      <c r="C1718" s="9"/>
      <c r="D1718" s="9"/>
      <c r="E1718" s="9"/>
      <c r="F1718" s="9"/>
      <c r="G1718" s="9"/>
      <c r="H1718" s="9"/>
      <c r="I1718" s="9"/>
      <c r="J1718" s="9"/>
    </row>
    <row r="1719" spans="1:10" x14ac:dyDescent="0.2">
      <c r="A1719" s="9"/>
      <c r="B1719" s="9"/>
      <c r="C1719" s="9"/>
      <c r="D1719" s="9"/>
      <c r="E1719" s="9"/>
      <c r="F1719" s="9"/>
      <c r="G1719" s="9"/>
      <c r="H1719" s="9"/>
      <c r="I1719" s="9"/>
      <c r="J1719" s="9"/>
    </row>
    <row r="1720" spans="1:10" x14ac:dyDescent="0.2">
      <c r="A1720" s="9"/>
      <c r="B1720" s="9"/>
      <c r="C1720" s="9"/>
      <c r="D1720" s="9"/>
      <c r="E1720" s="9"/>
      <c r="F1720" s="9"/>
      <c r="G1720" s="9"/>
      <c r="H1720" s="9"/>
      <c r="I1720" s="9"/>
      <c r="J1720" s="9"/>
    </row>
    <row r="1721" spans="1:10" x14ac:dyDescent="0.2">
      <c r="A1721" s="9"/>
      <c r="B1721" s="9"/>
      <c r="C1721" s="9"/>
      <c r="D1721" s="9"/>
      <c r="E1721" s="9"/>
      <c r="F1721" s="9"/>
      <c r="G1721" s="9"/>
      <c r="H1721" s="9"/>
      <c r="I1721" s="9"/>
      <c r="J1721" s="9"/>
    </row>
    <row r="1722" spans="1:10" x14ac:dyDescent="0.2">
      <c r="A1722" s="9"/>
      <c r="B1722" s="9"/>
      <c r="C1722" s="9"/>
      <c r="D1722" s="9"/>
      <c r="E1722" s="9"/>
      <c r="F1722" s="9"/>
      <c r="G1722" s="9"/>
      <c r="H1722" s="9"/>
      <c r="I1722" s="9"/>
      <c r="J1722" s="9"/>
    </row>
    <row r="1723" spans="1:10" x14ac:dyDescent="0.2">
      <c r="A1723" s="9"/>
      <c r="B1723" s="9"/>
      <c r="C1723" s="9"/>
      <c r="D1723" s="9"/>
      <c r="E1723" s="9"/>
      <c r="F1723" s="9"/>
      <c r="G1723" s="9"/>
      <c r="H1723" s="9"/>
      <c r="I1723" s="9"/>
      <c r="J1723" s="9"/>
    </row>
    <row r="1724" spans="1:10" x14ac:dyDescent="0.2">
      <c r="A1724" s="9"/>
      <c r="B1724" s="9"/>
      <c r="C1724" s="9"/>
      <c r="D1724" s="9"/>
      <c r="E1724" s="9"/>
      <c r="F1724" s="9"/>
      <c r="G1724" s="9"/>
      <c r="H1724" s="9"/>
      <c r="I1724" s="9"/>
      <c r="J1724" s="9"/>
    </row>
    <row r="1725" spans="1:10" x14ac:dyDescent="0.2">
      <c r="A1725" s="9"/>
      <c r="B1725" s="9"/>
      <c r="C1725" s="9"/>
      <c r="D1725" s="9"/>
      <c r="E1725" s="9"/>
      <c r="F1725" s="9"/>
      <c r="G1725" s="9"/>
      <c r="H1725" s="9"/>
      <c r="I1725" s="9"/>
      <c r="J1725" s="9"/>
    </row>
    <row r="1726" spans="1:10" x14ac:dyDescent="0.2">
      <c r="A1726" s="9"/>
      <c r="B1726" s="9"/>
      <c r="C1726" s="9"/>
      <c r="D1726" s="9"/>
      <c r="E1726" s="9"/>
      <c r="F1726" s="9"/>
      <c r="G1726" s="9"/>
      <c r="H1726" s="9"/>
      <c r="I1726" s="9"/>
      <c r="J1726" s="9"/>
    </row>
    <row r="1727" spans="1:10" x14ac:dyDescent="0.2">
      <c r="A1727" s="9"/>
      <c r="B1727" s="9"/>
      <c r="C1727" s="9"/>
      <c r="D1727" s="9"/>
      <c r="E1727" s="9"/>
      <c r="F1727" s="9"/>
      <c r="G1727" s="9"/>
      <c r="H1727" s="9"/>
      <c r="I1727" s="9"/>
      <c r="J1727" s="9"/>
    </row>
    <row r="1728" spans="1:10" x14ac:dyDescent="0.2">
      <c r="A1728" s="9"/>
      <c r="B1728" s="9"/>
      <c r="C1728" s="9"/>
      <c r="D1728" s="9"/>
      <c r="E1728" s="9"/>
      <c r="F1728" s="9"/>
      <c r="G1728" s="9"/>
      <c r="H1728" s="9"/>
      <c r="I1728" s="9"/>
      <c r="J1728" s="9"/>
    </row>
    <row r="1729" spans="1:10" x14ac:dyDescent="0.2">
      <c r="A1729" s="9"/>
      <c r="B1729" s="9"/>
      <c r="C1729" s="9"/>
      <c r="D1729" s="9"/>
      <c r="E1729" s="9"/>
      <c r="F1729" s="9"/>
      <c r="G1729" s="9"/>
      <c r="H1729" s="9"/>
      <c r="I1729" s="9"/>
      <c r="J1729" s="9"/>
    </row>
    <row r="1730" spans="1:10" x14ac:dyDescent="0.2">
      <c r="A1730" s="9"/>
      <c r="B1730" s="9"/>
      <c r="C1730" s="9"/>
      <c r="D1730" s="9"/>
      <c r="E1730" s="9"/>
      <c r="F1730" s="9"/>
      <c r="G1730" s="9"/>
      <c r="H1730" s="9"/>
      <c r="I1730" s="9"/>
      <c r="J1730" s="9"/>
    </row>
    <row r="1731" spans="1:10" x14ac:dyDescent="0.2">
      <c r="A1731" s="9"/>
      <c r="B1731" s="9"/>
      <c r="C1731" s="9"/>
      <c r="D1731" s="9"/>
      <c r="E1731" s="9"/>
      <c r="F1731" s="9"/>
      <c r="G1731" s="9"/>
      <c r="H1731" s="9"/>
      <c r="I1731" s="9"/>
      <c r="J1731" s="9"/>
    </row>
    <row r="1732" spans="1:10" x14ac:dyDescent="0.2">
      <c r="A1732" s="9"/>
      <c r="B1732" s="9"/>
      <c r="C1732" s="9"/>
      <c r="D1732" s="9"/>
      <c r="E1732" s="9"/>
      <c r="F1732" s="9"/>
      <c r="G1732" s="9"/>
      <c r="H1732" s="9"/>
      <c r="I1732" s="9"/>
      <c r="J1732" s="9"/>
    </row>
    <row r="1733" spans="1:10" x14ac:dyDescent="0.2">
      <c r="A1733" s="9"/>
      <c r="B1733" s="9"/>
      <c r="C1733" s="9"/>
      <c r="D1733" s="9"/>
      <c r="E1733" s="9"/>
      <c r="F1733" s="9"/>
      <c r="G1733" s="9"/>
      <c r="H1733" s="9"/>
      <c r="I1733" s="9"/>
      <c r="J1733" s="9"/>
    </row>
    <row r="1734" spans="1:10" x14ac:dyDescent="0.2">
      <c r="A1734" s="9"/>
      <c r="B1734" s="9"/>
      <c r="C1734" s="9"/>
      <c r="D1734" s="9"/>
      <c r="E1734" s="9"/>
      <c r="F1734" s="9"/>
      <c r="G1734" s="9"/>
      <c r="H1734" s="9"/>
      <c r="I1734" s="9"/>
      <c r="J1734" s="9"/>
    </row>
    <row r="1735" spans="1:10" x14ac:dyDescent="0.2">
      <c r="A1735" s="9"/>
      <c r="B1735" s="9"/>
      <c r="C1735" s="9"/>
      <c r="D1735" s="9"/>
      <c r="E1735" s="9"/>
      <c r="F1735" s="9"/>
      <c r="G1735" s="9"/>
      <c r="H1735" s="9"/>
      <c r="I1735" s="9"/>
      <c r="J1735" s="9"/>
    </row>
    <row r="1736" spans="1:10" x14ac:dyDescent="0.2">
      <c r="A1736" s="9"/>
      <c r="B1736" s="9"/>
      <c r="C1736" s="9"/>
      <c r="D1736" s="9"/>
      <c r="E1736" s="9"/>
      <c r="F1736" s="9"/>
      <c r="G1736" s="9"/>
      <c r="H1736" s="9"/>
      <c r="I1736" s="9"/>
      <c r="J1736" s="9"/>
    </row>
    <row r="1737" spans="1:10" x14ac:dyDescent="0.2">
      <c r="A1737" s="9"/>
      <c r="B1737" s="9"/>
      <c r="C1737" s="9"/>
      <c r="D1737" s="9"/>
      <c r="E1737" s="9"/>
      <c r="F1737" s="9"/>
      <c r="G1737" s="9"/>
      <c r="H1737" s="9"/>
      <c r="I1737" s="9"/>
      <c r="J1737" s="9"/>
    </row>
    <row r="1738" spans="1:10" x14ac:dyDescent="0.2">
      <c r="A1738" s="9"/>
      <c r="B1738" s="9"/>
      <c r="C1738" s="9"/>
      <c r="D1738" s="9"/>
      <c r="E1738" s="9"/>
      <c r="F1738" s="9"/>
      <c r="G1738" s="9"/>
      <c r="H1738" s="9"/>
      <c r="I1738" s="9"/>
      <c r="J1738" s="9"/>
    </row>
    <row r="1739" spans="1:10" x14ac:dyDescent="0.2">
      <c r="A1739" s="9"/>
      <c r="B1739" s="9"/>
      <c r="C1739" s="9"/>
      <c r="D1739" s="9"/>
      <c r="E1739" s="9"/>
      <c r="F1739" s="9"/>
      <c r="G1739" s="9"/>
      <c r="H1739" s="9"/>
      <c r="I1739" s="9"/>
      <c r="J1739" s="9"/>
    </row>
    <row r="1740" spans="1:10" x14ac:dyDescent="0.2">
      <c r="A1740" s="9"/>
      <c r="B1740" s="9"/>
      <c r="C1740" s="9"/>
      <c r="D1740" s="9"/>
      <c r="E1740" s="9"/>
      <c r="F1740" s="9"/>
      <c r="G1740" s="9"/>
      <c r="H1740" s="9"/>
      <c r="I1740" s="9"/>
      <c r="J1740" s="9"/>
    </row>
    <row r="1741" spans="1:10" x14ac:dyDescent="0.2">
      <c r="A1741" s="9"/>
      <c r="B1741" s="9"/>
      <c r="C1741" s="9"/>
      <c r="D1741" s="9"/>
      <c r="E1741" s="9"/>
      <c r="F1741" s="9"/>
      <c r="G1741" s="9"/>
      <c r="H1741" s="9"/>
      <c r="I1741" s="9"/>
      <c r="J1741" s="9"/>
    </row>
    <row r="1742" spans="1:10" x14ac:dyDescent="0.2">
      <c r="A1742" s="9"/>
      <c r="B1742" s="9"/>
      <c r="C1742" s="9"/>
      <c r="D1742" s="9"/>
      <c r="E1742" s="9"/>
      <c r="F1742" s="9"/>
      <c r="G1742" s="9"/>
      <c r="H1742" s="9"/>
      <c r="I1742" s="9"/>
      <c r="J1742" s="9"/>
    </row>
    <row r="1743" spans="1:10" x14ac:dyDescent="0.2">
      <c r="A1743" s="9"/>
      <c r="B1743" s="9"/>
      <c r="C1743" s="9"/>
      <c r="D1743" s="9"/>
      <c r="E1743" s="9"/>
      <c r="F1743" s="9"/>
      <c r="G1743" s="9"/>
      <c r="H1743" s="9"/>
      <c r="I1743" s="9"/>
      <c r="J1743" s="9"/>
    </row>
    <row r="1744" spans="1:10" x14ac:dyDescent="0.2">
      <c r="A1744" s="9"/>
      <c r="B1744" s="9"/>
      <c r="C1744" s="9"/>
      <c r="D1744" s="9"/>
      <c r="E1744" s="9"/>
      <c r="F1744" s="9"/>
      <c r="G1744" s="9"/>
      <c r="H1744" s="9"/>
      <c r="I1744" s="9"/>
      <c r="J1744" s="9"/>
    </row>
    <row r="1745" spans="1:10" x14ac:dyDescent="0.2">
      <c r="A1745" s="9"/>
      <c r="B1745" s="9"/>
      <c r="C1745" s="9"/>
      <c r="D1745" s="9"/>
      <c r="E1745" s="9"/>
      <c r="F1745" s="9"/>
      <c r="G1745" s="9"/>
      <c r="H1745" s="9"/>
      <c r="I1745" s="9"/>
      <c r="J1745" s="9"/>
    </row>
    <row r="1746" spans="1:10" x14ac:dyDescent="0.2">
      <c r="A1746" s="9"/>
      <c r="B1746" s="9"/>
      <c r="C1746" s="9"/>
      <c r="D1746" s="9"/>
      <c r="E1746" s="9"/>
      <c r="F1746" s="9"/>
      <c r="G1746" s="9"/>
      <c r="H1746" s="9"/>
      <c r="I1746" s="9"/>
      <c r="J1746" s="9"/>
    </row>
    <row r="1747" spans="1:10" x14ac:dyDescent="0.2">
      <c r="A1747" s="9"/>
      <c r="B1747" s="9"/>
      <c r="C1747" s="9"/>
      <c r="D1747" s="9"/>
      <c r="E1747" s="9"/>
      <c r="F1747" s="9"/>
      <c r="G1747" s="9"/>
      <c r="H1747" s="9"/>
      <c r="I1747" s="9"/>
      <c r="J1747" s="9"/>
    </row>
    <row r="1748" spans="1:10" x14ac:dyDescent="0.2">
      <c r="A1748" s="9"/>
      <c r="B1748" s="9"/>
      <c r="C1748" s="9"/>
      <c r="D1748" s="9"/>
      <c r="E1748" s="9"/>
      <c r="F1748" s="9"/>
      <c r="G1748" s="9"/>
      <c r="H1748" s="9"/>
      <c r="I1748" s="9"/>
      <c r="J1748" s="9"/>
    </row>
    <row r="1749" spans="1:10" x14ac:dyDescent="0.2">
      <c r="A1749" s="9"/>
      <c r="B1749" s="9"/>
      <c r="C1749" s="9"/>
      <c r="D1749" s="9"/>
      <c r="E1749" s="9"/>
      <c r="F1749" s="9"/>
      <c r="G1749" s="9"/>
      <c r="H1749" s="9"/>
      <c r="I1749" s="9"/>
      <c r="J1749" s="9"/>
    </row>
    <row r="1750" spans="1:10" x14ac:dyDescent="0.2">
      <c r="A1750" s="9"/>
      <c r="B1750" s="9"/>
      <c r="C1750" s="9"/>
      <c r="D1750" s="9"/>
      <c r="E1750" s="9"/>
      <c r="F1750" s="9"/>
      <c r="G1750" s="9"/>
      <c r="H1750" s="9"/>
      <c r="I1750" s="9"/>
      <c r="J1750" s="9"/>
    </row>
    <row r="1751" spans="1:10" x14ac:dyDescent="0.2">
      <c r="A1751" s="9"/>
      <c r="B1751" s="9"/>
      <c r="C1751" s="9"/>
      <c r="D1751" s="9"/>
      <c r="E1751" s="9"/>
      <c r="F1751" s="9"/>
      <c r="G1751" s="9"/>
      <c r="H1751" s="9"/>
      <c r="I1751" s="9"/>
      <c r="J1751" s="9"/>
    </row>
    <row r="1752" spans="1:10" x14ac:dyDescent="0.2">
      <c r="A1752" s="9"/>
      <c r="B1752" s="9"/>
      <c r="C1752" s="9"/>
      <c r="D1752" s="9"/>
      <c r="E1752" s="9"/>
      <c r="F1752" s="9"/>
      <c r="G1752" s="9"/>
      <c r="H1752" s="9"/>
      <c r="I1752" s="9"/>
      <c r="J1752" s="9"/>
    </row>
    <row r="1753" spans="1:10" x14ac:dyDescent="0.2">
      <c r="A1753" s="9"/>
      <c r="B1753" s="9"/>
      <c r="C1753" s="9"/>
      <c r="D1753" s="9"/>
      <c r="E1753" s="9"/>
      <c r="F1753" s="9"/>
      <c r="G1753" s="9"/>
      <c r="H1753" s="9"/>
      <c r="I1753" s="9"/>
      <c r="J1753" s="9"/>
    </row>
    <row r="1754" spans="1:10" x14ac:dyDescent="0.2">
      <c r="A1754" s="9"/>
      <c r="B1754" s="9"/>
      <c r="C1754" s="9"/>
      <c r="D1754" s="9"/>
      <c r="E1754" s="9"/>
      <c r="F1754" s="9"/>
      <c r="G1754" s="9"/>
      <c r="H1754" s="9"/>
      <c r="I1754" s="9"/>
      <c r="J1754" s="9"/>
    </row>
    <row r="1755" spans="1:10" x14ac:dyDescent="0.2">
      <c r="A1755" s="9"/>
      <c r="B1755" s="9"/>
      <c r="C1755" s="9"/>
      <c r="D1755" s="9"/>
      <c r="E1755" s="9"/>
      <c r="F1755" s="9"/>
      <c r="G1755" s="9"/>
      <c r="H1755" s="9"/>
      <c r="I1755" s="9"/>
      <c r="J1755" s="9"/>
    </row>
    <row r="1756" spans="1:10" x14ac:dyDescent="0.2">
      <c r="A1756" s="9"/>
      <c r="B1756" s="9"/>
      <c r="C1756" s="9"/>
      <c r="D1756" s="9"/>
      <c r="E1756" s="9"/>
      <c r="F1756" s="9"/>
      <c r="G1756" s="9"/>
      <c r="H1756" s="9"/>
      <c r="I1756" s="9"/>
      <c r="J1756" s="9"/>
    </row>
    <row r="1757" spans="1:10" x14ac:dyDescent="0.2">
      <c r="A1757" s="9"/>
      <c r="B1757" s="9"/>
      <c r="C1757" s="9"/>
      <c r="D1757" s="9"/>
      <c r="E1757" s="9"/>
      <c r="F1757" s="9"/>
      <c r="G1757" s="9"/>
      <c r="H1757" s="9"/>
      <c r="I1757" s="9"/>
      <c r="J1757" s="9"/>
    </row>
    <row r="1758" spans="1:10" x14ac:dyDescent="0.2">
      <c r="A1758" s="9"/>
      <c r="B1758" s="9"/>
      <c r="C1758" s="9"/>
      <c r="D1758" s="9"/>
      <c r="E1758" s="9"/>
      <c r="F1758" s="9"/>
      <c r="G1758" s="9"/>
      <c r="H1758" s="9"/>
      <c r="I1758" s="9"/>
      <c r="J1758" s="9"/>
    </row>
    <row r="1759" spans="1:10" x14ac:dyDescent="0.2">
      <c r="A1759" s="9"/>
      <c r="B1759" s="9"/>
      <c r="C1759" s="9"/>
      <c r="D1759" s="9"/>
      <c r="E1759" s="9"/>
      <c r="F1759" s="9"/>
      <c r="G1759" s="9"/>
      <c r="H1759" s="9"/>
      <c r="I1759" s="9"/>
      <c r="J1759" s="9"/>
    </row>
    <row r="1760" spans="1:10" x14ac:dyDescent="0.2">
      <c r="A1760" s="9"/>
      <c r="B1760" s="9"/>
      <c r="C1760" s="9"/>
      <c r="D1760" s="9"/>
      <c r="E1760" s="9"/>
      <c r="F1760" s="9"/>
      <c r="G1760" s="9"/>
      <c r="H1760" s="9"/>
      <c r="I1760" s="9"/>
      <c r="J1760" s="9"/>
    </row>
    <row r="1761" spans="1:10" x14ac:dyDescent="0.2">
      <c r="A1761" s="9"/>
      <c r="B1761" s="9"/>
      <c r="C1761" s="9"/>
      <c r="D1761" s="9"/>
      <c r="E1761" s="9"/>
      <c r="F1761" s="9"/>
      <c r="G1761" s="9"/>
      <c r="H1761" s="9"/>
      <c r="I1761" s="9"/>
      <c r="J1761" s="9"/>
    </row>
    <row r="1762" spans="1:10" x14ac:dyDescent="0.2">
      <c r="A1762" s="9"/>
      <c r="B1762" s="9"/>
      <c r="C1762" s="9"/>
      <c r="D1762" s="9"/>
      <c r="E1762" s="9"/>
      <c r="F1762" s="9"/>
      <c r="G1762" s="9"/>
      <c r="H1762" s="9"/>
      <c r="I1762" s="9"/>
      <c r="J1762" s="9"/>
    </row>
    <row r="1763" spans="1:10" x14ac:dyDescent="0.2">
      <c r="A1763" s="9"/>
      <c r="B1763" s="9"/>
      <c r="C1763" s="9"/>
      <c r="D1763" s="9"/>
      <c r="E1763" s="9"/>
      <c r="F1763" s="9"/>
      <c r="G1763" s="9"/>
      <c r="H1763" s="9"/>
      <c r="I1763" s="9"/>
      <c r="J1763" s="9"/>
    </row>
    <row r="1764" spans="1:10" x14ac:dyDescent="0.2">
      <c r="A1764" s="9"/>
      <c r="B1764" s="9"/>
      <c r="C1764" s="9"/>
      <c r="D1764" s="9"/>
      <c r="E1764" s="9"/>
      <c r="F1764" s="9"/>
      <c r="G1764" s="9"/>
      <c r="H1764" s="9"/>
      <c r="I1764" s="9"/>
      <c r="J1764" s="9"/>
    </row>
    <row r="1765" spans="1:10" x14ac:dyDescent="0.2">
      <c r="A1765" s="9"/>
      <c r="B1765" s="9"/>
      <c r="C1765" s="9"/>
      <c r="D1765" s="9"/>
      <c r="E1765" s="9"/>
      <c r="F1765" s="9"/>
      <c r="G1765" s="9"/>
      <c r="H1765" s="9"/>
      <c r="I1765" s="9"/>
      <c r="J1765" s="9"/>
    </row>
    <row r="1766" spans="1:10" x14ac:dyDescent="0.2">
      <c r="A1766" s="9"/>
      <c r="B1766" s="9"/>
      <c r="C1766" s="9"/>
      <c r="D1766" s="9"/>
      <c r="E1766" s="9"/>
      <c r="F1766" s="9"/>
      <c r="G1766" s="9"/>
      <c r="H1766" s="9"/>
      <c r="I1766" s="9"/>
      <c r="J1766" s="9"/>
    </row>
    <row r="1767" spans="1:10" x14ac:dyDescent="0.2">
      <c r="A1767" s="9"/>
      <c r="B1767" s="9"/>
      <c r="C1767" s="9"/>
      <c r="D1767" s="9"/>
      <c r="E1767" s="9"/>
      <c r="F1767" s="9"/>
      <c r="G1767" s="9"/>
      <c r="H1767" s="9"/>
      <c r="I1767" s="9"/>
      <c r="J1767" s="9"/>
    </row>
    <row r="1768" spans="1:10" x14ac:dyDescent="0.2">
      <c r="A1768" s="9"/>
      <c r="B1768" s="9"/>
      <c r="C1768" s="9"/>
      <c r="D1768" s="9"/>
      <c r="E1768" s="9"/>
      <c r="F1768" s="9"/>
      <c r="G1768" s="9"/>
      <c r="H1768" s="9"/>
      <c r="I1768" s="9"/>
      <c r="J1768" s="9"/>
    </row>
    <row r="1769" spans="1:10" x14ac:dyDescent="0.2">
      <c r="A1769" s="9"/>
      <c r="B1769" s="9"/>
      <c r="C1769" s="9"/>
      <c r="D1769" s="9"/>
      <c r="E1769" s="9"/>
      <c r="F1769" s="9"/>
      <c r="G1769" s="9"/>
      <c r="H1769" s="9"/>
      <c r="I1769" s="9"/>
      <c r="J1769" s="9"/>
    </row>
    <row r="1770" spans="1:10" x14ac:dyDescent="0.2">
      <c r="A1770" s="9"/>
      <c r="B1770" s="9"/>
      <c r="C1770" s="9"/>
      <c r="D1770" s="9"/>
      <c r="E1770" s="9"/>
      <c r="F1770" s="9"/>
      <c r="G1770" s="9"/>
      <c r="H1770" s="9"/>
      <c r="I1770" s="9"/>
      <c r="J1770" s="9"/>
    </row>
    <row r="1771" spans="1:10" x14ac:dyDescent="0.2">
      <c r="A1771" s="9"/>
      <c r="B1771" s="9"/>
      <c r="C1771" s="9"/>
      <c r="D1771" s="9"/>
      <c r="E1771" s="9"/>
      <c r="F1771" s="9"/>
      <c r="G1771" s="9"/>
      <c r="H1771" s="9"/>
      <c r="I1771" s="9"/>
      <c r="J1771" s="9"/>
    </row>
    <row r="1772" spans="1:10" x14ac:dyDescent="0.2">
      <c r="A1772" s="9"/>
      <c r="B1772" s="9"/>
      <c r="C1772" s="9"/>
      <c r="D1772" s="9"/>
      <c r="E1772" s="9"/>
      <c r="F1772" s="9"/>
      <c r="G1772" s="9"/>
      <c r="H1772" s="9"/>
      <c r="I1772" s="9"/>
      <c r="J1772" s="9"/>
    </row>
    <row r="1773" spans="1:10" x14ac:dyDescent="0.2">
      <c r="A1773" s="9"/>
      <c r="B1773" s="9"/>
      <c r="C1773" s="9"/>
      <c r="D1773" s="9"/>
      <c r="E1773" s="9"/>
      <c r="F1773" s="9"/>
      <c r="G1773" s="9"/>
      <c r="H1773" s="9"/>
      <c r="I1773" s="9"/>
      <c r="J1773" s="9"/>
    </row>
    <row r="1774" spans="1:10" x14ac:dyDescent="0.2">
      <c r="A1774" s="9"/>
      <c r="B1774" s="9"/>
      <c r="C1774" s="9"/>
      <c r="D1774" s="9"/>
      <c r="E1774" s="9"/>
      <c r="F1774" s="9"/>
      <c r="G1774" s="9"/>
      <c r="H1774" s="9"/>
      <c r="I1774" s="9"/>
      <c r="J1774" s="9"/>
    </row>
    <row r="1775" spans="1:10" x14ac:dyDescent="0.2">
      <c r="A1775" s="9"/>
      <c r="B1775" s="9"/>
      <c r="C1775" s="9"/>
      <c r="D1775" s="9"/>
      <c r="E1775" s="9"/>
      <c r="F1775" s="9"/>
      <c r="G1775" s="9"/>
      <c r="H1775" s="9"/>
      <c r="I1775" s="9"/>
      <c r="J1775" s="9"/>
    </row>
    <row r="1776" spans="1:10" x14ac:dyDescent="0.2">
      <c r="A1776" s="9"/>
      <c r="B1776" s="9"/>
      <c r="C1776" s="9"/>
      <c r="D1776" s="9"/>
      <c r="E1776" s="9"/>
      <c r="F1776" s="9"/>
      <c r="G1776" s="9"/>
      <c r="H1776" s="9"/>
      <c r="I1776" s="9"/>
      <c r="J1776" s="9"/>
    </row>
    <row r="1777" spans="1:10" x14ac:dyDescent="0.2">
      <c r="A1777" s="9"/>
      <c r="B1777" s="9"/>
      <c r="C1777" s="9"/>
      <c r="D1777" s="9"/>
      <c r="E1777" s="9"/>
      <c r="F1777" s="9"/>
      <c r="G1777" s="9"/>
      <c r="H1777" s="9"/>
      <c r="I1777" s="9"/>
      <c r="J1777" s="9"/>
    </row>
    <row r="1778" spans="1:10" x14ac:dyDescent="0.2">
      <c r="A1778" s="9"/>
      <c r="B1778" s="9"/>
      <c r="C1778" s="9"/>
      <c r="D1778" s="9"/>
      <c r="E1778" s="9"/>
      <c r="F1778" s="9"/>
      <c r="G1778" s="9"/>
      <c r="H1778" s="9"/>
      <c r="I1778" s="9"/>
      <c r="J1778" s="9"/>
    </row>
    <row r="1779" spans="1:10" x14ac:dyDescent="0.2">
      <c r="A1779" s="9"/>
      <c r="B1779" s="9"/>
      <c r="C1779" s="9"/>
      <c r="D1779" s="9"/>
      <c r="E1779" s="9"/>
      <c r="F1779" s="9"/>
      <c r="G1779" s="9"/>
      <c r="H1779" s="9"/>
      <c r="I1779" s="9"/>
      <c r="J1779" s="9"/>
    </row>
    <row r="1780" spans="1:10" x14ac:dyDescent="0.2">
      <c r="A1780" s="9"/>
      <c r="B1780" s="9"/>
      <c r="C1780" s="9"/>
      <c r="D1780" s="9"/>
      <c r="E1780" s="9"/>
      <c r="F1780" s="9"/>
      <c r="G1780" s="9"/>
      <c r="H1780" s="9"/>
      <c r="I1780" s="9"/>
      <c r="J1780" s="9"/>
    </row>
    <row r="1781" spans="1:10" x14ac:dyDescent="0.2">
      <c r="A1781" s="9"/>
      <c r="B1781" s="9"/>
      <c r="C1781" s="9"/>
      <c r="D1781" s="9"/>
      <c r="E1781" s="9"/>
      <c r="F1781" s="9"/>
      <c r="G1781" s="9"/>
      <c r="H1781" s="9"/>
      <c r="I1781" s="9"/>
      <c r="J1781" s="9"/>
    </row>
    <row r="1782" spans="1:10" x14ac:dyDescent="0.2">
      <c r="A1782" s="9"/>
      <c r="B1782" s="9"/>
      <c r="C1782" s="9"/>
      <c r="D1782" s="9"/>
      <c r="E1782" s="9"/>
      <c r="F1782" s="9"/>
      <c r="G1782" s="9"/>
      <c r="H1782" s="9"/>
      <c r="I1782" s="9"/>
      <c r="J1782" s="9"/>
    </row>
    <row r="1783" spans="1:10" x14ac:dyDescent="0.2">
      <c r="A1783" s="9"/>
      <c r="B1783" s="9"/>
      <c r="C1783" s="9"/>
      <c r="D1783" s="9"/>
      <c r="E1783" s="9"/>
      <c r="F1783" s="9"/>
      <c r="G1783" s="9"/>
      <c r="H1783" s="9"/>
      <c r="I1783" s="9"/>
      <c r="J1783" s="9"/>
    </row>
    <row r="1784" spans="1:10" x14ac:dyDescent="0.2">
      <c r="A1784" s="9"/>
      <c r="B1784" s="9"/>
      <c r="C1784" s="9"/>
      <c r="D1784" s="9"/>
      <c r="E1784" s="9"/>
      <c r="F1784" s="9"/>
      <c r="G1784" s="9"/>
      <c r="H1784" s="9"/>
      <c r="I1784" s="9"/>
      <c r="J1784" s="9"/>
    </row>
    <row r="1785" spans="1:10" x14ac:dyDescent="0.2">
      <c r="A1785" s="9"/>
      <c r="B1785" s="9"/>
      <c r="C1785" s="9"/>
      <c r="D1785" s="9"/>
      <c r="E1785" s="9"/>
      <c r="F1785" s="9"/>
      <c r="G1785" s="9"/>
      <c r="H1785" s="9"/>
      <c r="I1785" s="9"/>
      <c r="J1785" s="9"/>
    </row>
    <row r="1786" spans="1:10" x14ac:dyDescent="0.2">
      <c r="A1786" s="9"/>
      <c r="B1786" s="9"/>
      <c r="C1786" s="9"/>
      <c r="D1786" s="9"/>
      <c r="E1786" s="9"/>
      <c r="F1786" s="9"/>
      <c r="G1786" s="9"/>
      <c r="H1786" s="9"/>
      <c r="I1786" s="9"/>
      <c r="J1786" s="9"/>
    </row>
    <row r="1787" spans="1:10" x14ac:dyDescent="0.2">
      <c r="A1787" s="9"/>
      <c r="B1787" s="9"/>
      <c r="C1787" s="9"/>
      <c r="D1787" s="9"/>
      <c r="E1787" s="9"/>
      <c r="F1787" s="9"/>
      <c r="G1787" s="9"/>
      <c r="H1787" s="9"/>
      <c r="I1787" s="9"/>
      <c r="J1787" s="9"/>
    </row>
    <row r="1788" spans="1:10" x14ac:dyDescent="0.2">
      <c r="A1788" s="9"/>
      <c r="B1788" s="9"/>
      <c r="C1788" s="9"/>
      <c r="D1788" s="9"/>
      <c r="E1788" s="9"/>
      <c r="F1788" s="9"/>
      <c r="G1788" s="9"/>
      <c r="H1788" s="9"/>
      <c r="I1788" s="9"/>
      <c r="J1788" s="9"/>
    </row>
    <row r="1789" spans="1:10" x14ac:dyDescent="0.2">
      <c r="A1789" s="9"/>
      <c r="B1789" s="9"/>
      <c r="C1789" s="9"/>
      <c r="D1789" s="9"/>
      <c r="E1789" s="9"/>
      <c r="F1789" s="9"/>
      <c r="G1789" s="9"/>
      <c r="H1789" s="9"/>
      <c r="I1789" s="9"/>
      <c r="J1789" s="9"/>
    </row>
    <row r="1790" spans="1:10" x14ac:dyDescent="0.2">
      <c r="A1790" s="9"/>
      <c r="B1790" s="9"/>
      <c r="C1790" s="9"/>
      <c r="D1790" s="9"/>
      <c r="E1790" s="9"/>
      <c r="F1790" s="9"/>
      <c r="G1790" s="9"/>
      <c r="H1790" s="9"/>
      <c r="I1790" s="9"/>
      <c r="J1790" s="9"/>
    </row>
    <row r="1791" spans="1:10" x14ac:dyDescent="0.2">
      <c r="A1791" s="9"/>
      <c r="B1791" s="9"/>
      <c r="C1791" s="9"/>
      <c r="D1791" s="9"/>
      <c r="E1791" s="9"/>
      <c r="F1791" s="9"/>
      <c r="G1791" s="9"/>
      <c r="H1791" s="9"/>
      <c r="I1791" s="9"/>
      <c r="J1791" s="9"/>
    </row>
    <row r="1792" spans="1:10" x14ac:dyDescent="0.2">
      <c r="A1792" s="9"/>
      <c r="B1792" s="9"/>
      <c r="C1792" s="9"/>
      <c r="D1792" s="9"/>
      <c r="E1792" s="9"/>
      <c r="F1792" s="9"/>
      <c r="G1792" s="9"/>
      <c r="H1792" s="9"/>
      <c r="I1792" s="9"/>
      <c r="J1792" s="9"/>
    </row>
    <row r="1793" spans="1:10" x14ac:dyDescent="0.2">
      <c r="A1793" s="9"/>
      <c r="B1793" s="9"/>
      <c r="C1793" s="9"/>
      <c r="D1793" s="9"/>
      <c r="E1793" s="9"/>
      <c r="F1793" s="9"/>
      <c r="G1793" s="9"/>
      <c r="H1793" s="9"/>
      <c r="I1793" s="9"/>
      <c r="J1793" s="9"/>
    </row>
    <row r="1794" spans="1:10" x14ac:dyDescent="0.2">
      <c r="A1794" s="9"/>
      <c r="B1794" s="9"/>
      <c r="C1794" s="9"/>
      <c r="D1794" s="9"/>
      <c r="E1794" s="9"/>
      <c r="F1794" s="9"/>
      <c r="G1794" s="9"/>
      <c r="H1794" s="9"/>
      <c r="I1794" s="9"/>
      <c r="J1794" s="9"/>
    </row>
    <row r="1795" spans="1:10" x14ac:dyDescent="0.2">
      <c r="A1795" s="9"/>
      <c r="B1795" s="9"/>
      <c r="C1795" s="9"/>
      <c r="D1795" s="9"/>
      <c r="E1795" s="9"/>
      <c r="F1795" s="9"/>
      <c r="G1795" s="9"/>
      <c r="H1795" s="9"/>
      <c r="I1795" s="9"/>
      <c r="J1795" s="9"/>
    </row>
    <row r="1796" spans="1:10" x14ac:dyDescent="0.2">
      <c r="A1796" s="9"/>
      <c r="B1796" s="9"/>
      <c r="C1796" s="9"/>
      <c r="D1796" s="9"/>
      <c r="E1796" s="9"/>
      <c r="F1796" s="9"/>
      <c r="G1796" s="9"/>
      <c r="H1796" s="9"/>
      <c r="I1796" s="9"/>
      <c r="J1796" s="9"/>
    </row>
    <row r="1797" spans="1:10" x14ac:dyDescent="0.2">
      <c r="A1797" s="9"/>
      <c r="B1797" s="9"/>
      <c r="C1797" s="9"/>
      <c r="D1797" s="9"/>
      <c r="E1797" s="9"/>
      <c r="F1797" s="9"/>
      <c r="G1797" s="9"/>
      <c r="H1797" s="9"/>
      <c r="I1797" s="9"/>
      <c r="J1797" s="9"/>
    </row>
    <row r="1798" spans="1:10" x14ac:dyDescent="0.2">
      <c r="A1798" s="9"/>
      <c r="B1798" s="9"/>
      <c r="C1798" s="9"/>
      <c r="D1798" s="9"/>
      <c r="E1798" s="9"/>
      <c r="F1798" s="9"/>
      <c r="G1798" s="9"/>
      <c r="H1798" s="9"/>
      <c r="I1798" s="9"/>
      <c r="J1798" s="9"/>
    </row>
    <row r="1799" spans="1:10" x14ac:dyDescent="0.2">
      <c r="A1799" s="9"/>
      <c r="B1799" s="9"/>
      <c r="C1799" s="9"/>
      <c r="D1799" s="9"/>
      <c r="E1799" s="9"/>
      <c r="F1799" s="9"/>
      <c r="G1799" s="9"/>
      <c r="H1799" s="9"/>
      <c r="I1799" s="9"/>
      <c r="J1799" s="9"/>
    </row>
    <row r="1800" spans="1:10" x14ac:dyDescent="0.2">
      <c r="A1800" s="9"/>
      <c r="B1800" s="9"/>
      <c r="C1800" s="9"/>
      <c r="D1800" s="9"/>
      <c r="E1800" s="9"/>
      <c r="F1800" s="9"/>
      <c r="G1800" s="9"/>
      <c r="H1800" s="9"/>
      <c r="I1800" s="9"/>
      <c r="J1800" s="9"/>
    </row>
    <row r="1801" spans="1:10" x14ac:dyDescent="0.2">
      <c r="A1801" s="9"/>
      <c r="B1801" s="9"/>
      <c r="C1801" s="9"/>
      <c r="D1801" s="9"/>
      <c r="E1801" s="9"/>
      <c r="F1801" s="9"/>
      <c r="G1801" s="9"/>
      <c r="H1801" s="9"/>
      <c r="I1801" s="9"/>
      <c r="J1801" s="9"/>
    </row>
    <row r="1802" spans="1:10" x14ac:dyDescent="0.2">
      <c r="A1802" s="9"/>
      <c r="B1802" s="9"/>
      <c r="C1802" s="9"/>
      <c r="D1802" s="9"/>
      <c r="E1802" s="9"/>
      <c r="F1802" s="9"/>
      <c r="G1802" s="9"/>
      <c r="H1802" s="9"/>
      <c r="I1802" s="9"/>
      <c r="J1802" s="9"/>
    </row>
    <row r="1803" spans="1:10" x14ac:dyDescent="0.2">
      <c r="A1803" s="9"/>
      <c r="B1803" s="9"/>
      <c r="C1803" s="9"/>
      <c r="D1803" s="9"/>
      <c r="E1803" s="9"/>
      <c r="F1803" s="9"/>
      <c r="G1803" s="9"/>
      <c r="H1803" s="9"/>
      <c r="I1803" s="9"/>
      <c r="J1803" s="9"/>
    </row>
    <row r="1804" spans="1:10" x14ac:dyDescent="0.2">
      <c r="A1804" s="9"/>
      <c r="B1804" s="9"/>
      <c r="C1804" s="9"/>
      <c r="D1804" s="9"/>
      <c r="E1804" s="9"/>
      <c r="F1804" s="9"/>
      <c r="G1804" s="9"/>
      <c r="H1804" s="9"/>
      <c r="I1804" s="9"/>
      <c r="J1804" s="9"/>
    </row>
    <row r="1805" spans="1:10" x14ac:dyDescent="0.2">
      <c r="A1805" s="9"/>
      <c r="B1805" s="9"/>
      <c r="C1805" s="9"/>
      <c r="D1805" s="9"/>
      <c r="E1805" s="9"/>
      <c r="F1805" s="9"/>
      <c r="G1805" s="9"/>
      <c r="H1805" s="9"/>
      <c r="I1805" s="9"/>
      <c r="J1805" s="9"/>
    </row>
    <row r="1806" spans="1:10" x14ac:dyDescent="0.2">
      <c r="A1806" s="9"/>
      <c r="B1806" s="9"/>
      <c r="C1806" s="9"/>
      <c r="D1806" s="9"/>
      <c r="E1806" s="9"/>
      <c r="F1806" s="9"/>
      <c r="G1806" s="9"/>
      <c r="H1806" s="9"/>
      <c r="I1806" s="9"/>
      <c r="J1806" s="9"/>
    </row>
    <row r="1807" spans="1:10" x14ac:dyDescent="0.2">
      <c r="A1807" s="9"/>
      <c r="B1807" s="9"/>
      <c r="C1807" s="9"/>
      <c r="D1807" s="9"/>
      <c r="E1807" s="9"/>
      <c r="F1807" s="9"/>
      <c r="G1807" s="9"/>
      <c r="H1807" s="9"/>
      <c r="I1807" s="9"/>
      <c r="J1807" s="9"/>
    </row>
    <row r="1808" spans="1:10" x14ac:dyDescent="0.2">
      <c r="A1808" s="9"/>
      <c r="B1808" s="9"/>
      <c r="C1808" s="9"/>
      <c r="D1808" s="9"/>
      <c r="E1808" s="9"/>
      <c r="F1808" s="9"/>
      <c r="G1808" s="9"/>
      <c r="H1808" s="9"/>
      <c r="I1808" s="9"/>
      <c r="J1808" s="9"/>
    </row>
    <row r="1809" spans="1:10" x14ac:dyDescent="0.2">
      <c r="A1809" s="9"/>
      <c r="B1809" s="9"/>
      <c r="C1809" s="9"/>
      <c r="D1809" s="9"/>
      <c r="E1809" s="9"/>
      <c r="F1809" s="9"/>
      <c r="G1809" s="9"/>
      <c r="H1809" s="9"/>
      <c r="I1809" s="9"/>
      <c r="J1809" s="9"/>
    </row>
    <row r="1810" spans="1:10" x14ac:dyDescent="0.2">
      <c r="A1810" s="9"/>
      <c r="B1810" s="9"/>
      <c r="C1810" s="9"/>
      <c r="D1810" s="9"/>
      <c r="E1810" s="9"/>
      <c r="F1810" s="9"/>
      <c r="G1810" s="9"/>
      <c r="H1810" s="9"/>
      <c r="I1810" s="9"/>
      <c r="J1810" s="9"/>
    </row>
    <row r="1811" spans="1:10" x14ac:dyDescent="0.2">
      <c r="A1811" s="9"/>
      <c r="B1811" s="9"/>
      <c r="C1811" s="9"/>
      <c r="D1811" s="9"/>
      <c r="E1811" s="9"/>
      <c r="F1811" s="9"/>
      <c r="G1811" s="9"/>
      <c r="H1811" s="9"/>
      <c r="I1811" s="9"/>
      <c r="J1811" s="9"/>
    </row>
    <row r="1812" spans="1:10" x14ac:dyDescent="0.2">
      <c r="A1812" s="9"/>
      <c r="B1812" s="9"/>
      <c r="C1812" s="9"/>
      <c r="D1812" s="9"/>
      <c r="E1812" s="9"/>
      <c r="F1812" s="9"/>
      <c r="G1812" s="9"/>
      <c r="H1812" s="9"/>
      <c r="I1812" s="9"/>
      <c r="J1812" s="9"/>
    </row>
    <row r="1813" spans="1:10" x14ac:dyDescent="0.2">
      <c r="A1813" s="9"/>
      <c r="B1813" s="9"/>
      <c r="C1813" s="9"/>
      <c r="D1813" s="9"/>
      <c r="E1813" s="9"/>
      <c r="F1813" s="9"/>
      <c r="G1813" s="9"/>
      <c r="H1813" s="9"/>
      <c r="I1813" s="9"/>
      <c r="J1813" s="9"/>
    </row>
    <row r="1814" spans="1:10" x14ac:dyDescent="0.2">
      <c r="A1814" s="9"/>
      <c r="B1814" s="9"/>
      <c r="C1814" s="9"/>
      <c r="D1814" s="9"/>
      <c r="E1814" s="9"/>
      <c r="F1814" s="9"/>
      <c r="G1814" s="9"/>
      <c r="H1814" s="9"/>
      <c r="I1814" s="9"/>
      <c r="J1814" s="9"/>
    </row>
    <row r="1815" spans="1:10" x14ac:dyDescent="0.2">
      <c r="A1815" s="9"/>
      <c r="B1815" s="9"/>
      <c r="C1815" s="9"/>
      <c r="D1815" s="9"/>
      <c r="E1815" s="9"/>
      <c r="F1815" s="9"/>
      <c r="G1815" s="9"/>
      <c r="H1815" s="9"/>
      <c r="I1815" s="9"/>
      <c r="J1815" s="9"/>
    </row>
    <row r="1816" spans="1:10" x14ac:dyDescent="0.2">
      <c r="A1816" s="9"/>
      <c r="B1816" s="9"/>
      <c r="C1816" s="9"/>
      <c r="D1816" s="9"/>
      <c r="E1816" s="9"/>
      <c r="F1816" s="9"/>
      <c r="G1816" s="9"/>
      <c r="H1816" s="9"/>
      <c r="I1816" s="9"/>
      <c r="J1816" s="9"/>
    </row>
    <row r="1817" spans="1:10" x14ac:dyDescent="0.2">
      <c r="A1817" s="9"/>
      <c r="B1817" s="9"/>
      <c r="C1817" s="9"/>
      <c r="D1817" s="9"/>
      <c r="E1817" s="9"/>
      <c r="F1817" s="9"/>
      <c r="G1817" s="9"/>
      <c r="H1817" s="9"/>
      <c r="I1817" s="9"/>
      <c r="J1817" s="9"/>
    </row>
    <row r="1818" spans="1:10" x14ac:dyDescent="0.2">
      <c r="A1818" s="9"/>
      <c r="B1818" s="9"/>
      <c r="C1818" s="9"/>
      <c r="D1818" s="9"/>
      <c r="E1818" s="9"/>
      <c r="F1818" s="9"/>
      <c r="G1818" s="9"/>
      <c r="H1818" s="9"/>
      <c r="I1818" s="9"/>
      <c r="J1818" s="9"/>
    </row>
    <row r="1819" spans="1:10" x14ac:dyDescent="0.2">
      <c r="A1819" s="9"/>
      <c r="B1819" s="9"/>
      <c r="C1819" s="9"/>
      <c r="D1819" s="9"/>
      <c r="E1819" s="9"/>
      <c r="F1819" s="9"/>
      <c r="G1819" s="9"/>
      <c r="H1819" s="9"/>
      <c r="I1819" s="9"/>
      <c r="J1819" s="9"/>
    </row>
    <row r="1820" spans="1:10" x14ac:dyDescent="0.2">
      <c r="A1820" s="9"/>
      <c r="B1820" s="9"/>
      <c r="C1820" s="9"/>
      <c r="D1820" s="9"/>
      <c r="E1820" s="9"/>
      <c r="F1820" s="9"/>
      <c r="G1820" s="9"/>
      <c r="H1820" s="9"/>
      <c r="I1820" s="9"/>
      <c r="J1820" s="9"/>
    </row>
    <row r="1821" spans="1:10" x14ac:dyDescent="0.2">
      <c r="A1821" s="9"/>
      <c r="B1821" s="9"/>
      <c r="C1821" s="9"/>
      <c r="D1821" s="9"/>
      <c r="E1821" s="9"/>
      <c r="F1821" s="9"/>
      <c r="G1821" s="9"/>
      <c r="H1821" s="9"/>
      <c r="I1821" s="9"/>
      <c r="J1821" s="9"/>
    </row>
    <row r="1822" spans="1:10" x14ac:dyDescent="0.2">
      <c r="A1822" s="9"/>
      <c r="B1822" s="9"/>
      <c r="C1822" s="9"/>
      <c r="D1822" s="9"/>
      <c r="E1822" s="9"/>
      <c r="F1822" s="9"/>
      <c r="G1822" s="9"/>
      <c r="H1822" s="9"/>
      <c r="I1822" s="9"/>
      <c r="J1822" s="9"/>
    </row>
    <row r="1823" spans="1:10" x14ac:dyDescent="0.2">
      <c r="A1823" s="9"/>
      <c r="B1823" s="9"/>
      <c r="C1823" s="9"/>
      <c r="D1823" s="9"/>
      <c r="E1823" s="9"/>
      <c r="F1823" s="9"/>
      <c r="G1823" s="9"/>
      <c r="H1823" s="9"/>
      <c r="I1823" s="9"/>
      <c r="J1823" s="9"/>
    </row>
    <row r="1824" spans="1:10" x14ac:dyDescent="0.2">
      <c r="A1824" s="9"/>
      <c r="B1824" s="9"/>
      <c r="C1824" s="9"/>
      <c r="D1824" s="9"/>
      <c r="E1824" s="9"/>
      <c r="F1824" s="9"/>
      <c r="G1824" s="9"/>
      <c r="H1824" s="9"/>
      <c r="I1824" s="9"/>
      <c r="J1824" s="9"/>
    </row>
    <row r="1825" spans="1:10" x14ac:dyDescent="0.2">
      <c r="A1825" s="9"/>
      <c r="B1825" s="9"/>
      <c r="C1825" s="9"/>
      <c r="D1825" s="9"/>
      <c r="E1825" s="9"/>
      <c r="F1825" s="9"/>
      <c r="G1825" s="9"/>
      <c r="H1825" s="9"/>
      <c r="I1825" s="9"/>
      <c r="J1825" s="9"/>
    </row>
    <row r="1826" spans="1:10" x14ac:dyDescent="0.2">
      <c r="A1826" s="9"/>
      <c r="B1826" s="9"/>
      <c r="C1826" s="9"/>
      <c r="D1826" s="9"/>
      <c r="E1826" s="9"/>
      <c r="F1826" s="9"/>
      <c r="G1826" s="9"/>
      <c r="H1826" s="9"/>
      <c r="I1826" s="9"/>
      <c r="J1826" s="9"/>
    </row>
    <row r="1827" spans="1:10" x14ac:dyDescent="0.2">
      <c r="A1827" s="9"/>
      <c r="B1827" s="9"/>
      <c r="C1827" s="9"/>
      <c r="D1827" s="9"/>
      <c r="E1827" s="9"/>
      <c r="F1827" s="9"/>
      <c r="G1827" s="9"/>
      <c r="H1827" s="9"/>
      <c r="I1827" s="9"/>
      <c r="J1827" s="9"/>
    </row>
    <row r="1828" spans="1:10" x14ac:dyDescent="0.2">
      <c r="A1828" s="9"/>
      <c r="B1828" s="9"/>
      <c r="C1828" s="9"/>
      <c r="D1828" s="9"/>
      <c r="E1828" s="9"/>
      <c r="F1828" s="9"/>
      <c r="G1828" s="9"/>
      <c r="H1828" s="9"/>
      <c r="I1828" s="9"/>
      <c r="J1828" s="9"/>
    </row>
    <row r="1829" spans="1:10" x14ac:dyDescent="0.2">
      <c r="A1829" s="9"/>
      <c r="B1829" s="9"/>
      <c r="C1829" s="9"/>
      <c r="D1829" s="9"/>
      <c r="E1829" s="9"/>
      <c r="F1829" s="9"/>
      <c r="G1829" s="9"/>
      <c r="H1829" s="9"/>
      <c r="I1829" s="9"/>
      <c r="J1829" s="9"/>
    </row>
    <row r="1830" spans="1:10" x14ac:dyDescent="0.2">
      <c r="A1830" s="9"/>
      <c r="B1830" s="9"/>
      <c r="C1830" s="9"/>
      <c r="D1830" s="9"/>
      <c r="E1830" s="9"/>
      <c r="F1830" s="9"/>
      <c r="G1830" s="9"/>
      <c r="H1830" s="9"/>
      <c r="I1830" s="9"/>
      <c r="J1830" s="9"/>
    </row>
    <row r="1831" spans="1:10" x14ac:dyDescent="0.2">
      <c r="A1831" s="9"/>
      <c r="B1831" s="9"/>
      <c r="C1831" s="9"/>
      <c r="D1831" s="9"/>
      <c r="E1831" s="9"/>
      <c r="F1831" s="9"/>
      <c r="G1831" s="9"/>
      <c r="H1831" s="9"/>
      <c r="I1831" s="9"/>
      <c r="J1831" s="9"/>
    </row>
    <row r="1832" spans="1:10" x14ac:dyDescent="0.2">
      <c r="A1832" s="9"/>
      <c r="B1832" s="9"/>
      <c r="C1832" s="9"/>
      <c r="D1832" s="9"/>
      <c r="E1832" s="9"/>
      <c r="F1832" s="9"/>
      <c r="G1832" s="9"/>
      <c r="H1832" s="9"/>
      <c r="I1832" s="9"/>
      <c r="J1832" s="9"/>
    </row>
    <row r="1833" spans="1:10" x14ac:dyDescent="0.2">
      <c r="A1833" s="9"/>
      <c r="B1833" s="9"/>
      <c r="C1833" s="9"/>
      <c r="D1833" s="9"/>
      <c r="E1833" s="9"/>
      <c r="F1833" s="9"/>
      <c r="G1833" s="9"/>
      <c r="H1833" s="9"/>
      <c r="I1833" s="9"/>
      <c r="J1833" s="9"/>
    </row>
    <row r="1834" spans="1:10" x14ac:dyDescent="0.2">
      <c r="A1834" s="9"/>
      <c r="B1834" s="9"/>
      <c r="C1834" s="9"/>
      <c r="D1834" s="9"/>
      <c r="E1834" s="9"/>
      <c r="F1834" s="9"/>
      <c r="G1834" s="9"/>
      <c r="H1834" s="9"/>
      <c r="I1834" s="9"/>
      <c r="J1834" s="9"/>
    </row>
    <row r="1835" spans="1:10" x14ac:dyDescent="0.2">
      <c r="A1835" s="9"/>
      <c r="B1835" s="9"/>
      <c r="C1835" s="9"/>
      <c r="D1835" s="9"/>
      <c r="E1835" s="9"/>
      <c r="F1835" s="9"/>
      <c r="G1835" s="9"/>
      <c r="H1835" s="9"/>
      <c r="I1835" s="9"/>
      <c r="J1835" s="9"/>
    </row>
    <row r="1836" spans="1:10" x14ac:dyDescent="0.2">
      <c r="A1836" s="9"/>
      <c r="B1836" s="9"/>
      <c r="C1836" s="9"/>
      <c r="D1836" s="9"/>
      <c r="E1836" s="9"/>
      <c r="F1836" s="9"/>
      <c r="G1836" s="9"/>
      <c r="H1836" s="9"/>
      <c r="I1836" s="9"/>
      <c r="J1836" s="9"/>
    </row>
    <row r="1837" spans="1:10" x14ac:dyDescent="0.2">
      <c r="A1837" s="9"/>
      <c r="B1837" s="9"/>
      <c r="C1837" s="9"/>
      <c r="D1837" s="9"/>
      <c r="E1837" s="9"/>
      <c r="F1837" s="9"/>
      <c r="G1837" s="9"/>
      <c r="H1837" s="9"/>
      <c r="I1837" s="9"/>
      <c r="J1837" s="9"/>
    </row>
    <row r="1838" spans="1:10" x14ac:dyDescent="0.2">
      <c r="A1838" s="9"/>
      <c r="B1838" s="9"/>
      <c r="C1838" s="9"/>
      <c r="D1838" s="9"/>
      <c r="E1838" s="9"/>
      <c r="F1838" s="9"/>
      <c r="G1838" s="9"/>
      <c r="H1838" s="9"/>
      <c r="I1838" s="9"/>
      <c r="J1838" s="9"/>
    </row>
    <row r="1839" spans="1:10" x14ac:dyDescent="0.2">
      <c r="A1839" s="9"/>
      <c r="B1839" s="9"/>
      <c r="C1839" s="9"/>
      <c r="D1839" s="9"/>
      <c r="E1839" s="9"/>
      <c r="F1839" s="9"/>
      <c r="G1839" s="9"/>
      <c r="H1839" s="9"/>
      <c r="I1839" s="9"/>
      <c r="J1839" s="9"/>
    </row>
    <row r="1840" spans="1:10" x14ac:dyDescent="0.2">
      <c r="A1840" s="9"/>
      <c r="B1840" s="9"/>
      <c r="C1840" s="9"/>
      <c r="D1840" s="9"/>
      <c r="E1840" s="9"/>
      <c r="F1840" s="9"/>
      <c r="G1840" s="9"/>
      <c r="H1840" s="9"/>
      <c r="I1840" s="9"/>
      <c r="J1840" s="9"/>
    </row>
    <row r="1841" spans="1:10" x14ac:dyDescent="0.2">
      <c r="A1841" s="9"/>
      <c r="B1841" s="9"/>
      <c r="C1841" s="9"/>
      <c r="D1841" s="9"/>
      <c r="E1841" s="9"/>
      <c r="F1841" s="9"/>
      <c r="G1841" s="9"/>
      <c r="H1841" s="9"/>
      <c r="I1841" s="9"/>
      <c r="J1841" s="9"/>
    </row>
    <row r="1842" spans="1:10" x14ac:dyDescent="0.2">
      <c r="A1842" s="9"/>
      <c r="B1842" s="9"/>
      <c r="C1842" s="9"/>
      <c r="D1842" s="9"/>
      <c r="E1842" s="9"/>
      <c r="F1842" s="9"/>
      <c r="G1842" s="9"/>
      <c r="H1842" s="9"/>
      <c r="I1842" s="9"/>
      <c r="J1842" s="9"/>
    </row>
    <row r="1843" spans="1:10" x14ac:dyDescent="0.2">
      <c r="A1843" s="9"/>
      <c r="B1843" s="9"/>
      <c r="C1843" s="9"/>
      <c r="D1843" s="9"/>
      <c r="E1843" s="9"/>
      <c r="F1843" s="9"/>
      <c r="G1843" s="9"/>
      <c r="H1843" s="9"/>
      <c r="I1843" s="9"/>
      <c r="J1843" s="9"/>
    </row>
    <row r="1844" spans="1:10" x14ac:dyDescent="0.2">
      <c r="A1844" s="9"/>
      <c r="B1844" s="9"/>
      <c r="C1844" s="9"/>
      <c r="D1844" s="9"/>
      <c r="E1844" s="9"/>
      <c r="F1844" s="9"/>
      <c r="G1844" s="9"/>
      <c r="H1844" s="9"/>
      <c r="I1844" s="9"/>
      <c r="J1844" s="9"/>
    </row>
    <row r="1845" spans="1:10" x14ac:dyDescent="0.2">
      <c r="A1845" s="9"/>
      <c r="B1845" s="9"/>
      <c r="C1845" s="9"/>
      <c r="D1845" s="9"/>
      <c r="E1845" s="9"/>
      <c r="F1845" s="9"/>
      <c r="G1845" s="9"/>
      <c r="H1845" s="9"/>
      <c r="I1845" s="9"/>
      <c r="J1845" s="9"/>
    </row>
    <row r="1846" spans="1:10" x14ac:dyDescent="0.2">
      <c r="A1846" s="9"/>
      <c r="B1846" s="9"/>
      <c r="C1846" s="9"/>
      <c r="D1846" s="9"/>
      <c r="E1846" s="9"/>
      <c r="F1846" s="9"/>
      <c r="G1846" s="9"/>
      <c r="H1846" s="9"/>
      <c r="I1846" s="9"/>
      <c r="J1846" s="9"/>
    </row>
    <row r="1847" spans="1:10" x14ac:dyDescent="0.2">
      <c r="A1847" s="9"/>
      <c r="B1847" s="9"/>
      <c r="C1847" s="9"/>
      <c r="D1847" s="9"/>
      <c r="E1847" s="9"/>
      <c r="F1847" s="9"/>
      <c r="G1847" s="9"/>
      <c r="H1847" s="9"/>
      <c r="I1847" s="9"/>
      <c r="J1847" s="9"/>
    </row>
    <row r="1848" spans="1:10" x14ac:dyDescent="0.2">
      <c r="A1848" s="9"/>
      <c r="B1848" s="9"/>
      <c r="C1848" s="9"/>
      <c r="D1848" s="9"/>
      <c r="E1848" s="9"/>
      <c r="F1848" s="9"/>
      <c r="G1848" s="9"/>
      <c r="H1848" s="9"/>
      <c r="I1848" s="9"/>
      <c r="J1848" s="9"/>
    </row>
    <row r="1849" spans="1:10" x14ac:dyDescent="0.2">
      <c r="A1849" s="9"/>
      <c r="B1849" s="9"/>
      <c r="C1849" s="9"/>
      <c r="D1849" s="9"/>
      <c r="E1849" s="9"/>
      <c r="F1849" s="9"/>
      <c r="G1849" s="9"/>
      <c r="H1849" s="9"/>
      <c r="I1849" s="9"/>
      <c r="J1849" s="9"/>
    </row>
    <row r="1850" spans="1:10" x14ac:dyDescent="0.2">
      <c r="A1850" s="9"/>
      <c r="B1850" s="9"/>
      <c r="C1850" s="9"/>
      <c r="D1850" s="9"/>
      <c r="E1850" s="9"/>
      <c r="F1850" s="9"/>
      <c r="G1850" s="9"/>
      <c r="H1850" s="9"/>
      <c r="I1850" s="9"/>
      <c r="J1850" s="9"/>
    </row>
    <row r="1851" spans="1:10" x14ac:dyDescent="0.2">
      <c r="A1851" s="9"/>
      <c r="B1851" s="9"/>
      <c r="C1851" s="9"/>
      <c r="D1851" s="9"/>
      <c r="E1851" s="9"/>
      <c r="F1851" s="9"/>
      <c r="G1851" s="9"/>
      <c r="H1851" s="9"/>
      <c r="I1851" s="9"/>
      <c r="J1851" s="9"/>
    </row>
    <row r="1852" spans="1:10" x14ac:dyDescent="0.2">
      <c r="A1852" s="9"/>
      <c r="B1852" s="9"/>
      <c r="C1852" s="9"/>
      <c r="D1852" s="9"/>
      <c r="E1852" s="9"/>
      <c r="F1852" s="9"/>
      <c r="G1852" s="9"/>
      <c r="H1852" s="9"/>
      <c r="I1852" s="9"/>
      <c r="J1852" s="9"/>
    </row>
    <row r="1853" spans="1:10" x14ac:dyDescent="0.2">
      <c r="A1853" s="9"/>
      <c r="B1853" s="9"/>
      <c r="C1853" s="9"/>
      <c r="D1853" s="9"/>
      <c r="E1853" s="9"/>
      <c r="F1853" s="9"/>
      <c r="G1853" s="9"/>
      <c r="H1853" s="9"/>
      <c r="I1853" s="9"/>
      <c r="J1853" s="9"/>
    </row>
    <row r="1854" spans="1:10" x14ac:dyDescent="0.2">
      <c r="A1854" s="9"/>
      <c r="B1854" s="9"/>
      <c r="C1854" s="9"/>
      <c r="D1854" s="9"/>
      <c r="E1854" s="9"/>
      <c r="F1854" s="9"/>
      <c r="G1854" s="9"/>
      <c r="H1854" s="9"/>
      <c r="I1854" s="9"/>
      <c r="J1854" s="9"/>
    </row>
    <row r="1855" spans="1:10" x14ac:dyDescent="0.2">
      <c r="A1855" s="9"/>
      <c r="B1855" s="9"/>
      <c r="C1855" s="9"/>
      <c r="D1855" s="9"/>
      <c r="E1855" s="9"/>
      <c r="F1855" s="9"/>
      <c r="G1855" s="9"/>
      <c r="H1855" s="9"/>
      <c r="I1855" s="9"/>
      <c r="J1855" s="9"/>
    </row>
    <row r="1856" spans="1:10" x14ac:dyDescent="0.2">
      <c r="A1856" s="9"/>
      <c r="B1856" s="9"/>
      <c r="C1856" s="9"/>
      <c r="D1856" s="9"/>
      <c r="E1856" s="9"/>
      <c r="F1856" s="9"/>
      <c r="G1856" s="9"/>
      <c r="H1856" s="9"/>
      <c r="I1856" s="9"/>
      <c r="J1856" s="9"/>
    </row>
    <row r="1857" spans="1:10" x14ac:dyDescent="0.2">
      <c r="A1857" s="9"/>
      <c r="B1857" s="9"/>
      <c r="C1857" s="9"/>
      <c r="D1857" s="9"/>
      <c r="E1857" s="9"/>
      <c r="F1857" s="9"/>
      <c r="G1857" s="9"/>
      <c r="H1857" s="9"/>
      <c r="I1857" s="9"/>
      <c r="J1857" s="9"/>
    </row>
    <row r="1858" spans="1:10" x14ac:dyDescent="0.2">
      <c r="A1858" s="9"/>
      <c r="B1858" s="9"/>
      <c r="C1858" s="9"/>
      <c r="D1858" s="9"/>
      <c r="E1858" s="9"/>
      <c r="F1858" s="9"/>
      <c r="G1858" s="9"/>
      <c r="H1858" s="9"/>
      <c r="I1858" s="9"/>
      <c r="J1858" s="9"/>
    </row>
    <row r="1859" spans="1:10" x14ac:dyDescent="0.2">
      <c r="A1859" s="9"/>
      <c r="B1859" s="9"/>
      <c r="C1859" s="9"/>
      <c r="D1859" s="9"/>
      <c r="E1859" s="9"/>
      <c r="F1859" s="9"/>
      <c r="G1859" s="9"/>
      <c r="H1859" s="9"/>
      <c r="I1859" s="9"/>
      <c r="J1859" s="9"/>
    </row>
    <row r="1860" spans="1:10" x14ac:dyDescent="0.2">
      <c r="A1860" s="9"/>
      <c r="B1860" s="9"/>
      <c r="C1860" s="9"/>
      <c r="D1860" s="9"/>
      <c r="E1860" s="9"/>
      <c r="F1860" s="9"/>
      <c r="G1860" s="9"/>
      <c r="H1860" s="9"/>
      <c r="I1860" s="9"/>
      <c r="J1860" s="9"/>
    </row>
    <row r="1861" spans="1:10" x14ac:dyDescent="0.2">
      <c r="A1861" s="9"/>
      <c r="B1861" s="9"/>
      <c r="C1861" s="9"/>
      <c r="D1861" s="9"/>
      <c r="E1861" s="9"/>
      <c r="F1861" s="9"/>
      <c r="G1861" s="9"/>
      <c r="H1861" s="9"/>
      <c r="I1861" s="9"/>
      <c r="J1861" s="9"/>
    </row>
    <row r="1862" spans="1:10" x14ac:dyDescent="0.2">
      <c r="A1862" s="9"/>
      <c r="B1862" s="9"/>
      <c r="C1862" s="9"/>
      <c r="D1862" s="9"/>
      <c r="E1862" s="9"/>
      <c r="F1862" s="9"/>
      <c r="G1862" s="9"/>
      <c r="H1862" s="9"/>
      <c r="I1862" s="9"/>
      <c r="J1862" s="9"/>
    </row>
    <row r="1863" spans="1:10" x14ac:dyDescent="0.2">
      <c r="A1863" s="9"/>
      <c r="B1863" s="9"/>
      <c r="C1863" s="9"/>
      <c r="D1863" s="9"/>
      <c r="E1863" s="9"/>
      <c r="F1863" s="9"/>
      <c r="G1863" s="9"/>
      <c r="H1863" s="9"/>
      <c r="I1863" s="9"/>
      <c r="J1863" s="9"/>
    </row>
    <row r="1864" spans="1:10" x14ac:dyDescent="0.2">
      <c r="A1864" s="9"/>
      <c r="B1864" s="9"/>
      <c r="C1864" s="9"/>
      <c r="D1864" s="9"/>
      <c r="E1864" s="9"/>
      <c r="F1864" s="9"/>
      <c r="G1864" s="9"/>
      <c r="H1864" s="9"/>
      <c r="I1864" s="9"/>
      <c r="J1864" s="9"/>
    </row>
    <row r="1865" spans="1:10" x14ac:dyDescent="0.2">
      <c r="A1865" s="9"/>
      <c r="B1865" s="9"/>
      <c r="C1865" s="9"/>
      <c r="D1865" s="9"/>
      <c r="E1865" s="9"/>
      <c r="F1865" s="9"/>
      <c r="G1865" s="9"/>
      <c r="H1865" s="9"/>
      <c r="I1865" s="9"/>
      <c r="J1865" s="9"/>
    </row>
    <row r="1866" spans="1:10" x14ac:dyDescent="0.2">
      <c r="A1866" s="9"/>
      <c r="B1866" s="9"/>
      <c r="C1866" s="9"/>
      <c r="D1866" s="9"/>
      <c r="E1866" s="9"/>
      <c r="F1866" s="9"/>
      <c r="G1866" s="9"/>
      <c r="H1866" s="9"/>
      <c r="I1866" s="9"/>
      <c r="J1866" s="9"/>
    </row>
    <row r="1867" spans="1:10" x14ac:dyDescent="0.2">
      <c r="A1867" s="9"/>
      <c r="B1867" s="9"/>
      <c r="C1867" s="9"/>
      <c r="D1867" s="9"/>
      <c r="E1867" s="9"/>
      <c r="F1867" s="9"/>
      <c r="G1867" s="9"/>
      <c r="H1867" s="9"/>
      <c r="I1867" s="9"/>
      <c r="J1867" s="9"/>
    </row>
    <row r="1868" spans="1:10" x14ac:dyDescent="0.2">
      <c r="A1868" s="9"/>
      <c r="B1868" s="9"/>
      <c r="C1868" s="9"/>
      <c r="D1868" s="9"/>
      <c r="E1868" s="9"/>
      <c r="F1868" s="9"/>
      <c r="G1868" s="9"/>
      <c r="H1868" s="9"/>
      <c r="I1868" s="9"/>
      <c r="J1868" s="9"/>
    </row>
    <row r="1869" spans="1:10" x14ac:dyDescent="0.2">
      <c r="A1869" s="9"/>
      <c r="B1869" s="9"/>
      <c r="C1869" s="9"/>
      <c r="D1869" s="9"/>
      <c r="E1869" s="9"/>
      <c r="F1869" s="9"/>
      <c r="G1869" s="9"/>
      <c r="H1869" s="9"/>
      <c r="I1869" s="9"/>
      <c r="J1869" s="9"/>
    </row>
    <row r="1870" spans="1:10" x14ac:dyDescent="0.2">
      <c r="A1870" s="9"/>
      <c r="B1870" s="9"/>
      <c r="C1870" s="9"/>
      <c r="D1870" s="9"/>
      <c r="E1870" s="9"/>
      <c r="F1870" s="9"/>
      <c r="G1870" s="9"/>
      <c r="H1870" s="9"/>
      <c r="I1870" s="9"/>
      <c r="J1870" s="9"/>
    </row>
    <row r="1871" spans="1:10" x14ac:dyDescent="0.2">
      <c r="A1871" s="9"/>
      <c r="B1871" s="9"/>
      <c r="C1871" s="9"/>
      <c r="D1871" s="9"/>
      <c r="E1871" s="9"/>
      <c r="F1871" s="9"/>
      <c r="G1871" s="9"/>
      <c r="H1871" s="9"/>
      <c r="I1871" s="9"/>
      <c r="J1871" s="9"/>
    </row>
    <row r="1872" spans="1:10" x14ac:dyDescent="0.2">
      <c r="A1872" s="9"/>
      <c r="B1872" s="9"/>
      <c r="C1872" s="9"/>
      <c r="D1872" s="9"/>
      <c r="E1872" s="9"/>
      <c r="F1872" s="9"/>
      <c r="G1872" s="9"/>
      <c r="H1872" s="9"/>
      <c r="I1872" s="9"/>
      <c r="J1872" s="9"/>
    </row>
    <row r="1873" spans="1:10" x14ac:dyDescent="0.2">
      <c r="A1873" s="9"/>
      <c r="B1873" s="9"/>
      <c r="C1873" s="9"/>
      <c r="D1873" s="9"/>
      <c r="E1873" s="9"/>
      <c r="F1873" s="9"/>
      <c r="G1873" s="9"/>
      <c r="H1873" s="9"/>
      <c r="I1873" s="9"/>
      <c r="J1873" s="9"/>
    </row>
    <row r="1874" spans="1:10" x14ac:dyDescent="0.2">
      <c r="A1874" s="9"/>
      <c r="B1874" s="9"/>
      <c r="C1874" s="9"/>
      <c r="D1874" s="9"/>
      <c r="E1874" s="9"/>
      <c r="F1874" s="9"/>
      <c r="G1874" s="9"/>
      <c r="H1874" s="9"/>
      <c r="I1874" s="9"/>
      <c r="J1874" s="9"/>
    </row>
    <row r="1875" spans="1:10" x14ac:dyDescent="0.2">
      <c r="A1875" s="9"/>
      <c r="B1875" s="9"/>
      <c r="C1875" s="9"/>
      <c r="D1875" s="9"/>
      <c r="E1875" s="9"/>
      <c r="F1875" s="9"/>
      <c r="G1875" s="9"/>
      <c r="H1875" s="9"/>
      <c r="I1875" s="9"/>
      <c r="J1875" s="9"/>
    </row>
    <row r="1876" spans="1:10" x14ac:dyDescent="0.2">
      <c r="A1876" s="9"/>
      <c r="B1876" s="9"/>
      <c r="C1876" s="9"/>
      <c r="D1876" s="9"/>
      <c r="E1876" s="9"/>
      <c r="F1876" s="9"/>
      <c r="G1876" s="9"/>
      <c r="H1876" s="9"/>
      <c r="I1876" s="9"/>
      <c r="J1876" s="9"/>
    </row>
    <row r="1877" spans="1:10" x14ac:dyDescent="0.2">
      <c r="A1877" s="9"/>
      <c r="B1877" s="9"/>
      <c r="C1877" s="9"/>
      <c r="D1877" s="9"/>
      <c r="E1877" s="9"/>
      <c r="F1877" s="9"/>
      <c r="G1877" s="9"/>
      <c r="H1877" s="9"/>
      <c r="I1877" s="9"/>
      <c r="J1877" s="9"/>
    </row>
    <row r="1878" spans="1:10" x14ac:dyDescent="0.2">
      <c r="A1878" s="9"/>
      <c r="B1878" s="9"/>
      <c r="C1878" s="9"/>
      <c r="D1878" s="9"/>
      <c r="E1878" s="9"/>
      <c r="F1878" s="9"/>
      <c r="G1878" s="9"/>
      <c r="H1878" s="9"/>
      <c r="I1878" s="9"/>
      <c r="J1878" s="9"/>
    </row>
    <row r="1879" spans="1:10" x14ac:dyDescent="0.2">
      <c r="A1879" s="9"/>
      <c r="B1879" s="9"/>
      <c r="C1879" s="9"/>
      <c r="D1879" s="9"/>
      <c r="E1879" s="9"/>
      <c r="F1879" s="9"/>
      <c r="G1879" s="9"/>
      <c r="H1879" s="9"/>
      <c r="I1879" s="9"/>
      <c r="J1879" s="9"/>
    </row>
    <row r="1880" spans="1:10" x14ac:dyDescent="0.2">
      <c r="A1880" s="9"/>
      <c r="B1880" s="9"/>
      <c r="C1880" s="9"/>
      <c r="D1880" s="9"/>
      <c r="E1880" s="9"/>
      <c r="F1880" s="9"/>
      <c r="G1880" s="9"/>
      <c r="H1880" s="9"/>
      <c r="I1880" s="9"/>
      <c r="J1880" s="9"/>
    </row>
    <row r="1881" spans="1:10" x14ac:dyDescent="0.2">
      <c r="A1881" s="9"/>
      <c r="B1881" s="9"/>
      <c r="C1881" s="9"/>
      <c r="D1881" s="9"/>
      <c r="E1881" s="9"/>
      <c r="F1881" s="9"/>
      <c r="G1881" s="9"/>
      <c r="H1881" s="9"/>
      <c r="I1881" s="9"/>
      <c r="J1881" s="9"/>
    </row>
    <row r="1882" spans="1:10" x14ac:dyDescent="0.2">
      <c r="A1882" s="9"/>
      <c r="B1882" s="9"/>
      <c r="C1882" s="9"/>
      <c r="D1882" s="9"/>
      <c r="E1882" s="9"/>
      <c r="F1882" s="9"/>
      <c r="G1882" s="9"/>
      <c r="H1882" s="9"/>
      <c r="I1882" s="9"/>
      <c r="J1882" s="9"/>
    </row>
    <row r="1883" spans="1:10" x14ac:dyDescent="0.2">
      <c r="A1883" s="9"/>
      <c r="B1883" s="9"/>
      <c r="C1883" s="9"/>
      <c r="D1883" s="9"/>
      <c r="E1883" s="9"/>
      <c r="F1883" s="9"/>
      <c r="G1883" s="9"/>
      <c r="H1883" s="9"/>
      <c r="I1883" s="9"/>
      <c r="J1883" s="9"/>
    </row>
    <row r="1884" spans="1:10" x14ac:dyDescent="0.2">
      <c r="A1884" s="9"/>
      <c r="B1884" s="9"/>
      <c r="C1884" s="9"/>
      <c r="D1884" s="9"/>
      <c r="E1884" s="9"/>
      <c r="F1884" s="9"/>
      <c r="G1884" s="9"/>
      <c r="H1884" s="9"/>
      <c r="I1884" s="9"/>
      <c r="J1884" s="9"/>
    </row>
    <row r="1885" spans="1:10" x14ac:dyDescent="0.2">
      <c r="A1885" s="9"/>
      <c r="B1885" s="9"/>
      <c r="C1885" s="9"/>
      <c r="D1885" s="9"/>
      <c r="E1885" s="9"/>
      <c r="F1885" s="9"/>
      <c r="G1885" s="9"/>
      <c r="H1885" s="9"/>
      <c r="I1885" s="9"/>
      <c r="J1885" s="9"/>
    </row>
    <row r="1886" spans="1:10" x14ac:dyDescent="0.2">
      <c r="A1886" s="9"/>
      <c r="B1886" s="9"/>
      <c r="C1886" s="9"/>
      <c r="D1886" s="9"/>
      <c r="E1886" s="9"/>
      <c r="F1886" s="9"/>
      <c r="G1886" s="9"/>
      <c r="H1886" s="9"/>
      <c r="I1886" s="9"/>
      <c r="J1886" s="9"/>
    </row>
    <row r="1887" spans="1:10" x14ac:dyDescent="0.2">
      <c r="A1887" s="9"/>
      <c r="B1887" s="9"/>
      <c r="C1887" s="9"/>
      <c r="D1887" s="9"/>
      <c r="E1887" s="9"/>
      <c r="F1887" s="9"/>
      <c r="G1887" s="9"/>
      <c r="H1887" s="9"/>
      <c r="I1887" s="9"/>
      <c r="J1887" s="9"/>
    </row>
    <row r="1888" spans="1:10" x14ac:dyDescent="0.2">
      <c r="A1888" s="9"/>
      <c r="B1888" s="9"/>
      <c r="C1888" s="9"/>
      <c r="D1888" s="9"/>
      <c r="E1888" s="9"/>
      <c r="F1888" s="9"/>
      <c r="G1888" s="9"/>
      <c r="H1888" s="9"/>
      <c r="I1888" s="9"/>
      <c r="J1888" s="9"/>
    </row>
    <row r="1889" spans="1:10" x14ac:dyDescent="0.2">
      <c r="A1889" s="9"/>
      <c r="B1889" s="9"/>
      <c r="C1889" s="9"/>
      <c r="D1889" s="9"/>
      <c r="E1889" s="9"/>
      <c r="F1889" s="9"/>
      <c r="G1889" s="9"/>
      <c r="H1889" s="9"/>
      <c r="I1889" s="9"/>
      <c r="J1889" s="9"/>
    </row>
    <row r="1890" spans="1:10" x14ac:dyDescent="0.2">
      <c r="A1890" s="9"/>
      <c r="B1890" s="9"/>
      <c r="C1890" s="9"/>
      <c r="D1890" s="9"/>
      <c r="E1890" s="9"/>
      <c r="F1890" s="9"/>
      <c r="G1890" s="9"/>
      <c r="H1890" s="9"/>
      <c r="I1890" s="9"/>
      <c r="J1890" s="9"/>
    </row>
    <row r="1891" spans="1:10" x14ac:dyDescent="0.2">
      <c r="A1891" s="9"/>
      <c r="B1891" s="9"/>
      <c r="C1891" s="9"/>
      <c r="D1891" s="9"/>
      <c r="E1891" s="9"/>
      <c r="F1891" s="9"/>
      <c r="G1891" s="9"/>
      <c r="H1891" s="9"/>
      <c r="I1891" s="9"/>
      <c r="J1891" s="9"/>
    </row>
    <row r="1892" spans="1:10" x14ac:dyDescent="0.2">
      <c r="A1892" s="9"/>
      <c r="B1892" s="9"/>
      <c r="C1892" s="9"/>
      <c r="D1892" s="9"/>
      <c r="E1892" s="9"/>
      <c r="F1892" s="9"/>
      <c r="G1892" s="9"/>
      <c r="H1892" s="9"/>
      <c r="I1892" s="9"/>
      <c r="J1892" s="9"/>
    </row>
    <row r="1893" spans="1:10" x14ac:dyDescent="0.2">
      <c r="A1893" s="9"/>
      <c r="B1893" s="9"/>
      <c r="C1893" s="9"/>
      <c r="D1893" s="9"/>
      <c r="E1893" s="9"/>
      <c r="F1893" s="9"/>
      <c r="G1893" s="9"/>
      <c r="H1893" s="9"/>
      <c r="I1893" s="9"/>
      <c r="J1893" s="9"/>
    </row>
    <row r="1894" spans="1:10" x14ac:dyDescent="0.2">
      <c r="A1894" s="9"/>
      <c r="B1894" s="9"/>
      <c r="C1894" s="9"/>
      <c r="D1894" s="9"/>
      <c r="E1894" s="9"/>
      <c r="F1894" s="9"/>
      <c r="G1894" s="9"/>
      <c r="H1894" s="9"/>
      <c r="I1894" s="9"/>
      <c r="J1894" s="9"/>
    </row>
    <row r="1895" spans="1:10" x14ac:dyDescent="0.2">
      <c r="A1895" s="9"/>
      <c r="B1895" s="9"/>
      <c r="C1895" s="9"/>
      <c r="D1895" s="9"/>
      <c r="E1895" s="9"/>
      <c r="F1895" s="9"/>
      <c r="G1895" s="9"/>
      <c r="H1895" s="9"/>
      <c r="I1895" s="9"/>
      <c r="J1895" s="9"/>
    </row>
    <row r="1896" spans="1:10" x14ac:dyDescent="0.2">
      <c r="A1896" s="9"/>
      <c r="B1896" s="9"/>
      <c r="C1896" s="9"/>
      <c r="D1896" s="9"/>
      <c r="E1896" s="9"/>
      <c r="F1896" s="9"/>
      <c r="G1896" s="9"/>
      <c r="H1896" s="9"/>
      <c r="I1896" s="9"/>
      <c r="J1896" s="9"/>
    </row>
    <row r="1897" spans="1:10" x14ac:dyDescent="0.2">
      <c r="A1897" s="9"/>
      <c r="B1897" s="9"/>
      <c r="C1897" s="9"/>
      <c r="D1897" s="9"/>
      <c r="E1897" s="9"/>
      <c r="F1897" s="9"/>
      <c r="G1897" s="9"/>
      <c r="H1897" s="9"/>
      <c r="I1897" s="9"/>
      <c r="J1897" s="9"/>
    </row>
    <row r="1898" spans="1:10" x14ac:dyDescent="0.2">
      <c r="A1898" s="9"/>
      <c r="B1898" s="9"/>
      <c r="C1898" s="9"/>
      <c r="D1898" s="9"/>
      <c r="E1898" s="9"/>
      <c r="F1898" s="9"/>
      <c r="G1898" s="9"/>
      <c r="H1898" s="9"/>
      <c r="I1898" s="9"/>
      <c r="J1898" s="9"/>
    </row>
    <row r="1899" spans="1:10" x14ac:dyDescent="0.2">
      <c r="A1899" s="9"/>
      <c r="B1899" s="9"/>
      <c r="C1899" s="9"/>
      <c r="D1899" s="9"/>
      <c r="E1899" s="9"/>
      <c r="F1899" s="9"/>
      <c r="G1899" s="9"/>
      <c r="H1899" s="9"/>
      <c r="I1899" s="9"/>
      <c r="J1899" s="9"/>
    </row>
    <row r="1900" spans="1:10" x14ac:dyDescent="0.2">
      <c r="A1900" s="9"/>
      <c r="B1900" s="9"/>
      <c r="C1900" s="9"/>
      <c r="D1900" s="9"/>
      <c r="E1900" s="9"/>
      <c r="F1900" s="9"/>
      <c r="G1900" s="9"/>
      <c r="H1900" s="9"/>
      <c r="I1900" s="9"/>
      <c r="J1900" s="9"/>
    </row>
    <row r="1901" spans="1:10" x14ac:dyDescent="0.2">
      <c r="A1901" s="9"/>
      <c r="B1901" s="9"/>
      <c r="C1901" s="9"/>
      <c r="D1901" s="9"/>
      <c r="E1901" s="9"/>
      <c r="F1901" s="9"/>
      <c r="G1901" s="9"/>
      <c r="H1901" s="9"/>
      <c r="I1901" s="9"/>
      <c r="J1901" s="9"/>
    </row>
    <row r="1902" spans="1:10" x14ac:dyDescent="0.2">
      <c r="A1902" s="9"/>
      <c r="B1902" s="9"/>
      <c r="C1902" s="9"/>
      <c r="D1902" s="9"/>
      <c r="E1902" s="9"/>
      <c r="F1902" s="9"/>
      <c r="G1902" s="9"/>
      <c r="H1902" s="9"/>
      <c r="I1902" s="9"/>
      <c r="J1902" s="9"/>
    </row>
    <row r="1903" spans="1:10" x14ac:dyDescent="0.2">
      <c r="A1903" s="9"/>
      <c r="B1903" s="9"/>
      <c r="C1903" s="9"/>
      <c r="D1903" s="9"/>
      <c r="E1903" s="9"/>
      <c r="F1903" s="9"/>
      <c r="G1903" s="9"/>
      <c r="H1903" s="9"/>
      <c r="I1903" s="9"/>
      <c r="J1903" s="9"/>
    </row>
    <row r="1904" spans="1:10" x14ac:dyDescent="0.2">
      <c r="A1904" s="9"/>
      <c r="B1904" s="9"/>
      <c r="C1904" s="9"/>
      <c r="D1904" s="9"/>
      <c r="E1904" s="9"/>
      <c r="F1904" s="9"/>
      <c r="G1904" s="9"/>
      <c r="H1904" s="9"/>
      <c r="I1904" s="9"/>
      <c r="J1904" s="9"/>
    </row>
    <row r="1905" spans="1:10" x14ac:dyDescent="0.2">
      <c r="A1905" s="9"/>
      <c r="B1905" s="9"/>
      <c r="C1905" s="9"/>
      <c r="D1905" s="9"/>
      <c r="E1905" s="9"/>
      <c r="F1905" s="9"/>
      <c r="G1905" s="9"/>
      <c r="H1905" s="9"/>
      <c r="I1905" s="9"/>
      <c r="J1905" s="9"/>
    </row>
    <row r="1906" spans="1:10" x14ac:dyDescent="0.2">
      <c r="A1906" s="9"/>
      <c r="B1906" s="9"/>
      <c r="C1906" s="9"/>
      <c r="D1906" s="9"/>
      <c r="E1906" s="9"/>
      <c r="F1906" s="9"/>
      <c r="G1906" s="9"/>
      <c r="H1906" s="9"/>
      <c r="I1906" s="9"/>
      <c r="J1906" s="9"/>
    </row>
    <row r="1907" spans="1:10" x14ac:dyDescent="0.2">
      <c r="A1907" s="9"/>
      <c r="B1907" s="9"/>
      <c r="C1907" s="9"/>
      <c r="D1907" s="9"/>
      <c r="E1907" s="9"/>
      <c r="F1907" s="9"/>
      <c r="G1907" s="9"/>
      <c r="H1907" s="9"/>
      <c r="I1907" s="9"/>
      <c r="J1907" s="9"/>
    </row>
    <row r="1908" spans="1:10" x14ac:dyDescent="0.2">
      <c r="A1908" s="9"/>
      <c r="B1908" s="9"/>
      <c r="C1908" s="9"/>
      <c r="D1908" s="9"/>
      <c r="E1908" s="9"/>
      <c r="F1908" s="9"/>
      <c r="G1908" s="9"/>
      <c r="H1908" s="9"/>
      <c r="I1908" s="9"/>
      <c r="J1908" s="9"/>
    </row>
    <row r="1909" spans="1:10" x14ac:dyDescent="0.2">
      <c r="A1909" s="9"/>
      <c r="B1909" s="9"/>
      <c r="C1909" s="9"/>
      <c r="D1909" s="9"/>
      <c r="E1909" s="9"/>
      <c r="F1909" s="9"/>
      <c r="G1909" s="9"/>
      <c r="H1909" s="9"/>
      <c r="I1909" s="9"/>
      <c r="J1909" s="9"/>
    </row>
    <row r="1910" spans="1:10" x14ac:dyDescent="0.2">
      <c r="A1910" s="9"/>
      <c r="B1910" s="9"/>
      <c r="C1910" s="9"/>
      <c r="D1910" s="9"/>
      <c r="E1910" s="9"/>
      <c r="F1910" s="9"/>
      <c r="G1910" s="9"/>
      <c r="H1910" s="9"/>
      <c r="I1910" s="9"/>
      <c r="J1910" s="9"/>
    </row>
    <row r="1911" spans="1:10" x14ac:dyDescent="0.2">
      <c r="A1911" s="9"/>
      <c r="B1911" s="9"/>
      <c r="C1911" s="9"/>
      <c r="D1911" s="9"/>
      <c r="E1911" s="9"/>
      <c r="F1911" s="9"/>
      <c r="G1911" s="9"/>
      <c r="H1911" s="9"/>
      <c r="I1911" s="9"/>
      <c r="J1911" s="9"/>
    </row>
    <row r="1912" spans="1:10" x14ac:dyDescent="0.2">
      <c r="A1912" s="9"/>
      <c r="B1912" s="9"/>
      <c r="C1912" s="9"/>
      <c r="D1912" s="9"/>
      <c r="E1912" s="9"/>
      <c r="F1912" s="9"/>
      <c r="G1912" s="9"/>
      <c r="H1912" s="9"/>
      <c r="I1912" s="9"/>
      <c r="J1912" s="9"/>
    </row>
    <row r="1913" spans="1:10" x14ac:dyDescent="0.2">
      <c r="A1913" s="9"/>
      <c r="B1913" s="9"/>
      <c r="C1913" s="9"/>
      <c r="D1913" s="9"/>
      <c r="E1913" s="9"/>
      <c r="F1913" s="9"/>
      <c r="G1913" s="9"/>
      <c r="H1913" s="9"/>
      <c r="I1913" s="9"/>
      <c r="J1913" s="9"/>
    </row>
    <row r="1914" spans="1:10" x14ac:dyDescent="0.2">
      <c r="A1914" s="9"/>
      <c r="B1914" s="9"/>
      <c r="C1914" s="9"/>
      <c r="D1914" s="9"/>
      <c r="E1914" s="9"/>
      <c r="F1914" s="9"/>
      <c r="G1914" s="9"/>
      <c r="H1914" s="9"/>
      <c r="I1914" s="9"/>
      <c r="J1914" s="9"/>
    </row>
    <row r="1915" spans="1:10" x14ac:dyDescent="0.2">
      <c r="A1915" s="9"/>
      <c r="B1915" s="9"/>
      <c r="C1915" s="9"/>
      <c r="D1915" s="9"/>
      <c r="E1915" s="9"/>
      <c r="F1915" s="9"/>
      <c r="G1915" s="9"/>
      <c r="H1915" s="9"/>
      <c r="I1915" s="9"/>
      <c r="J1915" s="9"/>
    </row>
    <row r="1916" spans="1:10" x14ac:dyDescent="0.2">
      <c r="A1916" s="9"/>
      <c r="B1916" s="9"/>
      <c r="C1916" s="9"/>
      <c r="D1916" s="9"/>
      <c r="E1916" s="9"/>
      <c r="F1916" s="9"/>
      <c r="G1916" s="9"/>
      <c r="H1916" s="9"/>
      <c r="I1916" s="9"/>
      <c r="J1916" s="9"/>
    </row>
    <row r="1917" spans="1:10" x14ac:dyDescent="0.2">
      <c r="A1917" s="9"/>
      <c r="B1917" s="9"/>
      <c r="C1917" s="9"/>
      <c r="D1917" s="9"/>
      <c r="E1917" s="9"/>
      <c r="F1917" s="9"/>
      <c r="G1917" s="9"/>
      <c r="H1917" s="9"/>
      <c r="I1917" s="9"/>
      <c r="J1917" s="9"/>
    </row>
    <row r="1918" spans="1:10" x14ac:dyDescent="0.2">
      <c r="A1918" s="9"/>
      <c r="B1918" s="9"/>
      <c r="C1918" s="9"/>
      <c r="D1918" s="9"/>
      <c r="E1918" s="9"/>
      <c r="F1918" s="9"/>
      <c r="G1918" s="9"/>
      <c r="H1918" s="9"/>
      <c r="I1918" s="9"/>
      <c r="J1918" s="9"/>
    </row>
    <row r="1919" spans="1:10" x14ac:dyDescent="0.2">
      <c r="A1919" s="9"/>
      <c r="B1919" s="9"/>
      <c r="C1919" s="9"/>
      <c r="D1919" s="9"/>
      <c r="E1919" s="9"/>
      <c r="F1919" s="9"/>
      <c r="G1919" s="9"/>
      <c r="H1919" s="9"/>
      <c r="I1919" s="9"/>
      <c r="J1919" s="9"/>
    </row>
    <row r="1920" spans="1:10" x14ac:dyDescent="0.2">
      <c r="A1920" s="9"/>
      <c r="B1920" s="9"/>
      <c r="C1920" s="9"/>
      <c r="D1920" s="9"/>
      <c r="E1920" s="9"/>
      <c r="F1920" s="9"/>
      <c r="G1920" s="9"/>
      <c r="H1920" s="9"/>
      <c r="I1920" s="9"/>
      <c r="J1920" s="9"/>
    </row>
    <row r="1921" spans="1:10" x14ac:dyDescent="0.2">
      <c r="A1921" s="9"/>
      <c r="B1921" s="9"/>
      <c r="C1921" s="9"/>
      <c r="D1921" s="9"/>
      <c r="E1921" s="9"/>
      <c r="F1921" s="9"/>
      <c r="G1921" s="9"/>
      <c r="H1921" s="9"/>
      <c r="I1921" s="9"/>
      <c r="J1921" s="9"/>
    </row>
    <row r="1922" spans="1:10" x14ac:dyDescent="0.2">
      <c r="A1922" s="9"/>
      <c r="B1922" s="9"/>
      <c r="C1922" s="9"/>
      <c r="D1922" s="9"/>
      <c r="E1922" s="9"/>
      <c r="F1922" s="9"/>
      <c r="G1922" s="9"/>
      <c r="H1922" s="9"/>
      <c r="I1922" s="9"/>
      <c r="J1922" s="9"/>
    </row>
    <row r="1923" spans="1:10" x14ac:dyDescent="0.2">
      <c r="A1923" s="9"/>
      <c r="B1923" s="9"/>
      <c r="C1923" s="9"/>
      <c r="D1923" s="9"/>
      <c r="E1923" s="9"/>
      <c r="F1923" s="9"/>
      <c r="G1923" s="9"/>
      <c r="H1923" s="9"/>
      <c r="I1923" s="9"/>
      <c r="J1923" s="9"/>
    </row>
    <row r="1924" spans="1:10" x14ac:dyDescent="0.2">
      <c r="A1924" s="9"/>
      <c r="B1924" s="9"/>
      <c r="C1924" s="9"/>
      <c r="D1924" s="9"/>
      <c r="E1924" s="9"/>
      <c r="F1924" s="9"/>
      <c r="G1924" s="9"/>
      <c r="H1924" s="9"/>
      <c r="I1924" s="9"/>
      <c r="J1924" s="9"/>
    </row>
    <row r="1925" spans="1:10" x14ac:dyDescent="0.2">
      <c r="A1925" s="9"/>
      <c r="B1925" s="9"/>
      <c r="C1925" s="9"/>
      <c r="D1925" s="9"/>
      <c r="E1925" s="9"/>
      <c r="F1925" s="9"/>
      <c r="G1925" s="9"/>
      <c r="H1925" s="9"/>
      <c r="I1925" s="9"/>
      <c r="J1925" s="9"/>
    </row>
    <row r="1926" spans="1:10" x14ac:dyDescent="0.2">
      <c r="A1926" s="9"/>
      <c r="B1926" s="9"/>
      <c r="C1926" s="9"/>
      <c r="D1926" s="9"/>
      <c r="E1926" s="9"/>
      <c r="F1926" s="9"/>
      <c r="G1926" s="9"/>
      <c r="H1926" s="9"/>
      <c r="I1926" s="9"/>
      <c r="J1926" s="9"/>
    </row>
    <row r="1927" spans="1:10" x14ac:dyDescent="0.2">
      <c r="A1927" s="9"/>
      <c r="B1927" s="9"/>
      <c r="C1927" s="9"/>
      <c r="D1927" s="9"/>
      <c r="E1927" s="9"/>
      <c r="F1927" s="9"/>
      <c r="G1927" s="9"/>
      <c r="H1927" s="9"/>
      <c r="I1927" s="9"/>
      <c r="J1927" s="9"/>
    </row>
    <row r="1928" spans="1:10" x14ac:dyDescent="0.2">
      <c r="A1928" s="9"/>
      <c r="B1928" s="9"/>
      <c r="C1928" s="9"/>
      <c r="D1928" s="9"/>
      <c r="E1928" s="9"/>
      <c r="F1928" s="9"/>
      <c r="G1928" s="9"/>
      <c r="H1928" s="9"/>
      <c r="I1928" s="9"/>
      <c r="J1928" s="9"/>
    </row>
    <row r="1929" spans="1:10" x14ac:dyDescent="0.2">
      <c r="A1929" s="9"/>
      <c r="B1929" s="9"/>
      <c r="C1929" s="9"/>
      <c r="D1929" s="9"/>
      <c r="E1929" s="9"/>
      <c r="F1929" s="9"/>
      <c r="G1929" s="9"/>
      <c r="H1929" s="9"/>
      <c r="I1929" s="9"/>
      <c r="J1929" s="9"/>
    </row>
    <row r="1930" spans="1:10" x14ac:dyDescent="0.2">
      <c r="A1930" s="9"/>
      <c r="B1930" s="9"/>
      <c r="C1930" s="9"/>
      <c r="D1930" s="9"/>
      <c r="E1930" s="9"/>
      <c r="F1930" s="9"/>
      <c r="G1930" s="9"/>
      <c r="H1930" s="9"/>
      <c r="I1930" s="9"/>
      <c r="J1930" s="9"/>
    </row>
    <row r="1931" spans="1:10" x14ac:dyDescent="0.2">
      <c r="A1931" s="9"/>
      <c r="B1931" s="9"/>
      <c r="C1931" s="9"/>
      <c r="D1931" s="9"/>
      <c r="E1931" s="9"/>
      <c r="F1931" s="9"/>
      <c r="G1931" s="9"/>
      <c r="H1931" s="9"/>
      <c r="I1931" s="9"/>
      <c r="J1931" s="9"/>
    </row>
    <row r="1932" spans="1:10" x14ac:dyDescent="0.2">
      <c r="A1932" s="9"/>
      <c r="B1932" s="9"/>
      <c r="C1932" s="9"/>
      <c r="D1932" s="9"/>
      <c r="E1932" s="9"/>
      <c r="F1932" s="9"/>
      <c r="G1932" s="9"/>
      <c r="H1932" s="9"/>
      <c r="I1932" s="9"/>
      <c r="J1932" s="9"/>
    </row>
    <row r="1933" spans="1:10" x14ac:dyDescent="0.2">
      <c r="A1933" s="9"/>
      <c r="B1933" s="9"/>
      <c r="C1933" s="9"/>
      <c r="D1933" s="9"/>
      <c r="E1933" s="9"/>
      <c r="F1933" s="9"/>
      <c r="G1933" s="9"/>
      <c r="H1933" s="9"/>
      <c r="I1933" s="9"/>
      <c r="J1933" s="9"/>
    </row>
    <row r="1934" spans="1:10" x14ac:dyDescent="0.2">
      <c r="A1934" s="9"/>
      <c r="B1934" s="9"/>
      <c r="C1934" s="9"/>
      <c r="D1934" s="9"/>
      <c r="E1934" s="9"/>
      <c r="F1934" s="9"/>
      <c r="G1934" s="9"/>
      <c r="H1934" s="9"/>
      <c r="I1934" s="9"/>
      <c r="J1934" s="9"/>
    </row>
    <row r="1935" spans="1:10" x14ac:dyDescent="0.2">
      <c r="A1935" s="9"/>
      <c r="B1935" s="9"/>
      <c r="C1935" s="9"/>
      <c r="D1935" s="9"/>
      <c r="E1935" s="9"/>
      <c r="F1935" s="9"/>
      <c r="G1935" s="9"/>
      <c r="H1935" s="9"/>
      <c r="I1935" s="9"/>
      <c r="J1935" s="9"/>
    </row>
    <row r="1936" spans="1:10" x14ac:dyDescent="0.2">
      <c r="A1936" s="9"/>
      <c r="B1936" s="9"/>
      <c r="C1936" s="9"/>
      <c r="D1936" s="9"/>
      <c r="E1936" s="9"/>
      <c r="F1936" s="9"/>
      <c r="G1936" s="9"/>
      <c r="H1936" s="9"/>
      <c r="I1936" s="9"/>
      <c r="J1936" s="9"/>
    </row>
    <row r="1937" spans="1:10" x14ac:dyDescent="0.2">
      <c r="A1937" s="9"/>
      <c r="B1937" s="9"/>
      <c r="C1937" s="9"/>
      <c r="D1937" s="9"/>
      <c r="E1937" s="9"/>
      <c r="F1937" s="9"/>
      <c r="G1937" s="9"/>
      <c r="H1937" s="9"/>
      <c r="I1937" s="9"/>
      <c r="J1937" s="9"/>
    </row>
    <row r="1938" spans="1:10" x14ac:dyDescent="0.2">
      <c r="A1938" s="9"/>
      <c r="B1938" s="9"/>
      <c r="C1938" s="9"/>
      <c r="D1938" s="9"/>
      <c r="E1938" s="9"/>
      <c r="F1938" s="9"/>
      <c r="G1938" s="9"/>
      <c r="H1938" s="9"/>
      <c r="I1938" s="9"/>
      <c r="J1938" s="9"/>
    </row>
    <row r="1939" spans="1:10" x14ac:dyDescent="0.2">
      <c r="A1939" s="9"/>
      <c r="B1939" s="9"/>
      <c r="C1939" s="9"/>
      <c r="D1939" s="9"/>
      <c r="E1939" s="9"/>
      <c r="F1939" s="9"/>
      <c r="G1939" s="9"/>
      <c r="H1939" s="9"/>
      <c r="I1939" s="9"/>
      <c r="J1939" s="9"/>
    </row>
    <row r="1940" spans="1:10" x14ac:dyDescent="0.2">
      <c r="A1940" s="9"/>
      <c r="B1940" s="9"/>
      <c r="C1940" s="9"/>
      <c r="D1940" s="9"/>
      <c r="E1940" s="9"/>
      <c r="F1940" s="9"/>
      <c r="G1940" s="9"/>
      <c r="H1940" s="9"/>
      <c r="I1940" s="9"/>
      <c r="J1940" s="9"/>
    </row>
    <row r="1941" spans="1:10" x14ac:dyDescent="0.2">
      <c r="A1941" s="9"/>
      <c r="B1941" s="9"/>
      <c r="C1941" s="9"/>
      <c r="D1941" s="9"/>
      <c r="E1941" s="9"/>
      <c r="F1941" s="9"/>
      <c r="G1941" s="9"/>
      <c r="H1941" s="9"/>
      <c r="I1941" s="9"/>
      <c r="J1941" s="9"/>
    </row>
    <row r="1942" spans="1:10" x14ac:dyDescent="0.2">
      <c r="A1942" s="9"/>
      <c r="B1942" s="9"/>
      <c r="C1942" s="9"/>
      <c r="D1942" s="9"/>
      <c r="E1942" s="9"/>
      <c r="F1942" s="9"/>
      <c r="G1942" s="9"/>
      <c r="H1942" s="9"/>
      <c r="I1942" s="9"/>
      <c r="J1942" s="9"/>
    </row>
    <row r="1943" spans="1:10" x14ac:dyDescent="0.2">
      <c r="A1943" s="9"/>
      <c r="B1943" s="9"/>
      <c r="C1943" s="9"/>
      <c r="D1943" s="9"/>
      <c r="E1943" s="9"/>
      <c r="F1943" s="9"/>
      <c r="G1943" s="9"/>
      <c r="H1943" s="9"/>
      <c r="I1943" s="9"/>
      <c r="J1943" s="9"/>
    </row>
    <row r="1944" spans="1:10" x14ac:dyDescent="0.2">
      <c r="A1944" s="9"/>
      <c r="B1944" s="9"/>
      <c r="C1944" s="9"/>
      <c r="D1944" s="9"/>
      <c r="E1944" s="9"/>
      <c r="F1944" s="9"/>
      <c r="G1944" s="9"/>
      <c r="H1944" s="9"/>
      <c r="I1944" s="9"/>
      <c r="J1944" s="9"/>
    </row>
    <row r="1945" spans="1:10" x14ac:dyDescent="0.2">
      <c r="A1945" s="9"/>
      <c r="B1945" s="9"/>
      <c r="C1945" s="9"/>
      <c r="D1945" s="9"/>
      <c r="E1945" s="9"/>
      <c r="F1945" s="9"/>
      <c r="G1945" s="9"/>
      <c r="H1945" s="9"/>
      <c r="I1945" s="9"/>
      <c r="J1945" s="9"/>
    </row>
    <row r="1946" spans="1:10" x14ac:dyDescent="0.2">
      <c r="A1946" s="9"/>
      <c r="B1946" s="9"/>
      <c r="C1946" s="9"/>
      <c r="D1946" s="9"/>
      <c r="E1946" s="9"/>
      <c r="F1946" s="9"/>
      <c r="G1946" s="9"/>
      <c r="H1946" s="9"/>
      <c r="I1946" s="9"/>
      <c r="J1946" s="9"/>
    </row>
    <row r="1947" spans="1:10" x14ac:dyDescent="0.2">
      <c r="A1947" s="9"/>
      <c r="B1947" s="9"/>
      <c r="C1947" s="9"/>
      <c r="D1947" s="9"/>
      <c r="E1947" s="9"/>
      <c r="F1947" s="9"/>
      <c r="G1947" s="9"/>
      <c r="H1947" s="9"/>
      <c r="I1947" s="9"/>
      <c r="J1947" s="9"/>
    </row>
    <row r="1948" spans="1:10" x14ac:dyDescent="0.2">
      <c r="A1948" s="9"/>
      <c r="B1948" s="9"/>
      <c r="C1948" s="9"/>
      <c r="D1948" s="9"/>
      <c r="E1948" s="9"/>
      <c r="F1948" s="9"/>
      <c r="G1948" s="9"/>
      <c r="H1948" s="9"/>
      <c r="I1948" s="9"/>
      <c r="J1948" s="9"/>
    </row>
    <row r="1949" spans="1:10" x14ac:dyDescent="0.2">
      <c r="A1949" s="9"/>
      <c r="B1949" s="9"/>
      <c r="C1949" s="9"/>
      <c r="D1949" s="9"/>
      <c r="E1949" s="9"/>
      <c r="F1949" s="9"/>
      <c r="G1949" s="9"/>
      <c r="H1949" s="9"/>
      <c r="I1949" s="9"/>
      <c r="J1949" s="9"/>
    </row>
    <row r="1950" spans="1:10" x14ac:dyDescent="0.2">
      <c r="A1950" s="9"/>
      <c r="B1950" s="9"/>
      <c r="C1950" s="9"/>
      <c r="D1950" s="9"/>
      <c r="E1950" s="9"/>
      <c r="F1950" s="9"/>
      <c r="G1950" s="9"/>
      <c r="H1950" s="9"/>
      <c r="I1950" s="9"/>
      <c r="J1950" s="9"/>
    </row>
    <row r="1951" spans="1:10" x14ac:dyDescent="0.2">
      <c r="A1951" s="9"/>
      <c r="B1951" s="9"/>
      <c r="C1951" s="9"/>
      <c r="D1951" s="9"/>
      <c r="E1951" s="9"/>
      <c r="F1951" s="9"/>
      <c r="G1951" s="9"/>
      <c r="H1951" s="9"/>
      <c r="I1951" s="9"/>
      <c r="J1951" s="9"/>
    </row>
    <row r="1952" spans="1:10" x14ac:dyDescent="0.2">
      <c r="A1952" s="9"/>
      <c r="B1952" s="9"/>
      <c r="C1952" s="9"/>
      <c r="D1952" s="9"/>
      <c r="E1952" s="9"/>
      <c r="F1952" s="9"/>
      <c r="G1952" s="9"/>
      <c r="H1952" s="9"/>
      <c r="I1952" s="9"/>
      <c r="J1952" s="9"/>
    </row>
    <row r="1953" spans="1:10" x14ac:dyDescent="0.2">
      <c r="A1953" s="9"/>
      <c r="B1953" s="9"/>
      <c r="C1953" s="9"/>
      <c r="D1953" s="9"/>
      <c r="E1953" s="9"/>
      <c r="F1953" s="9"/>
      <c r="G1953" s="9"/>
      <c r="H1953" s="9"/>
      <c r="I1953" s="9"/>
      <c r="J1953" s="9"/>
    </row>
    <row r="1954" spans="1:10" x14ac:dyDescent="0.2">
      <c r="A1954" s="9"/>
      <c r="B1954" s="9"/>
      <c r="C1954" s="9"/>
      <c r="D1954" s="9"/>
      <c r="E1954" s="9"/>
      <c r="F1954" s="9"/>
      <c r="G1954" s="9"/>
      <c r="H1954" s="9"/>
      <c r="I1954" s="9"/>
      <c r="J1954" s="9"/>
    </row>
    <row r="1955" spans="1:10" x14ac:dyDescent="0.2">
      <c r="A1955" s="9"/>
      <c r="B1955" s="9"/>
      <c r="C1955" s="9"/>
      <c r="D1955" s="9"/>
      <c r="E1955" s="9"/>
      <c r="F1955" s="9"/>
      <c r="G1955" s="9"/>
      <c r="H1955" s="9"/>
      <c r="I1955" s="9"/>
      <c r="J1955" s="9"/>
    </row>
    <row r="1956" spans="1:10" x14ac:dyDescent="0.2">
      <c r="A1956" s="9"/>
      <c r="B1956" s="9"/>
      <c r="C1956" s="9"/>
      <c r="D1956" s="9"/>
      <c r="E1956" s="9"/>
      <c r="F1956" s="9"/>
      <c r="G1956" s="9"/>
      <c r="H1956" s="9"/>
      <c r="I1956" s="9"/>
      <c r="J1956" s="9"/>
    </row>
    <row r="1957" spans="1:10" x14ac:dyDescent="0.2">
      <c r="A1957" s="9"/>
      <c r="B1957" s="9"/>
      <c r="C1957" s="9"/>
      <c r="D1957" s="9"/>
      <c r="E1957" s="9"/>
      <c r="F1957" s="9"/>
      <c r="G1957" s="9"/>
      <c r="H1957" s="9"/>
      <c r="I1957" s="9"/>
      <c r="J1957" s="9"/>
    </row>
    <row r="1958" spans="1:10" x14ac:dyDescent="0.2">
      <c r="A1958" s="9"/>
      <c r="B1958" s="9"/>
      <c r="C1958" s="9"/>
      <c r="D1958" s="9"/>
      <c r="E1958" s="9"/>
      <c r="F1958" s="9"/>
      <c r="G1958" s="9"/>
      <c r="H1958" s="9"/>
      <c r="I1958" s="9"/>
      <c r="J1958" s="9"/>
    </row>
    <row r="1959" spans="1:10" x14ac:dyDescent="0.2">
      <c r="A1959" s="9"/>
      <c r="B1959" s="9"/>
      <c r="C1959" s="9"/>
      <c r="D1959" s="9"/>
      <c r="E1959" s="9"/>
      <c r="F1959" s="9"/>
      <c r="G1959" s="9"/>
      <c r="H1959" s="9"/>
      <c r="I1959" s="9"/>
      <c r="J1959" s="9"/>
    </row>
    <row r="1960" spans="1:10" x14ac:dyDescent="0.2">
      <c r="A1960" s="9"/>
      <c r="B1960" s="9"/>
      <c r="C1960" s="9"/>
      <c r="D1960" s="9"/>
      <c r="E1960" s="9"/>
      <c r="F1960" s="9"/>
      <c r="G1960" s="9"/>
      <c r="H1960" s="9"/>
      <c r="I1960" s="9"/>
      <c r="J1960" s="9"/>
    </row>
    <row r="1961" spans="1:10" x14ac:dyDescent="0.2">
      <c r="A1961" s="9"/>
      <c r="B1961" s="9"/>
      <c r="C1961" s="9"/>
      <c r="D1961" s="9"/>
      <c r="E1961" s="9"/>
      <c r="F1961" s="9"/>
      <c r="G1961" s="9"/>
      <c r="H1961" s="9"/>
      <c r="I1961" s="9"/>
      <c r="J1961" s="9"/>
    </row>
    <row r="1962" spans="1:10" x14ac:dyDescent="0.2">
      <c r="A1962" s="9"/>
      <c r="B1962" s="9"/>
      <c r="C1962" s="9"/>
      <c r="D1962" s="9"/>
      <c r="E1962" s="9"/>
      <c r="F1962" s="9"/>
      <c r="G1962" s="9"/>
      <c r="H1962" s="9"/>
      <c r="I1962" s="9"/>
      <c r="J1962" s="9"/>
    </row>
    <row r="1963" spans="1:10" x14ac:dyDescent="0.2">
      <c r="A1963" s="9"/>
      <c r="B1963" s="9"/>
      <c r="C1963" s="9"/>
      <c r="D1963" s="9"/>
      <c r="E1963" s="9"/>
      <c r="F1963" s="9"/>
      <c r="G1963" s="9"/>
      <c r="H1963" s="9"/>
      <c r="I1963" s="9"/>
      <c r="J1963" s="9"/>
    </row>
    <row r="1964" spans="1:10" x14ac:dyDescent="0.2">
      <c r="A1964" s="9"/>
      <c r="B1964" s="9"/>
      <c r="C1964" s="9"/>
      <c r="D1964" s="9"/>
      <c r="E1964" s="9"/>
      <c r="F1964" s="9"/>
      <c r="G1964" s="9"/>
      <c r="H1964" s="9"/>
      <c r="I1964" s="9"/>
      <c r="J1964" s="9"/>
    </row>
    <row r="1965" spans="1:10" x14ac:dyDescent="0.2">
      <c r="A1965" s="9"/>
      <c r="B1965" s="9"/>
      <c r="C1965" s="9"/>
      <c r="D1965" s="9"/>
      <c r="E1965" s="9"/>
      <c r="F1965" s="9"/>
      <c r="G1965" s="9"/>
      <c r="H1965" s="9"/>
      <c r="I1965" s="9"/>
      <c r="J1965" s="9"/>
    </row>
    <row r="1966" spans="1:10" x14ac:dyDescent="0.2">
      <c r="A1966" s="9"/>
      <c r="B1966" s="9"/>
      <c r="C1966" s="9"/>
      <c r="D1966" s="9"/>
      <c r="E1966" s="9"/>
      <c r="F1966" s="9"/>
      <c r="G1966" s="9"/>
      <c r="H1966" s="9"/>
      <c r="I1966" s="9"/>
      <c r="J1966" s="9"/>
    </row>
    <row r="1967" spans="1:10" x14ac:dyDescent="0.2">
      <c r="A1967" s="9"/>
      <c r="B1967" s="9"/>
      <c r="C1967" s="9"/>
      <c r="D1967" s="9"/>
      <c r="E1967" s="9"/>
      <c r="F1967" s="9"/>
      <c r="G1967" s="9"/>
      <c r="H1967" s="9"/>
      <c r="I1967" s="9"/>
      <c r="J1967" s="9"/>
    </row>
    <row r="1968" spans="1:10" x14ac:dyDescent="0.2">
      <c r="A1968" s="9"/>
      <c r="B1968" s="9"/>
      <c r="C1968" s="9"/>
      <c r="D1968" s="9"/>
      <c r="E1968" s="9"/>
      <c r="F1968" s="9"/>
      <c r="G1968" s="9"/>
      <c r="H1968" s="9"/>
      <c r="I1968" s="9"/>
      <c r="J1968" s="9"/>
    </row>
    <row r="1969" spans="1:10" x14ac:dyDescent="0.2">
      <c r="A1969" s="9"/>
      <c r="B1969" s="9"/>
      <c r="C1969" s="9"/>
      <c r="D1969" s="9"/>
      <c r="E1969" s="9"/>
      <c r="F1969" s="9"/>
      <c r="G1969" s="9"/>
      <c r="H1969" s="9"/>
      <c r="I1969" s="9"/>
      <c r="J1969" s="9"/>
    </row>
    <row r="1970" spans="1:10" x14ac:dyDescent="0.2">
      <c r="A1970" s="9"/>
      <c r="B1970" s="9"/>
      <c r="C1970" s="9"/>
      <c r="D1970" s="9"/>
      <c r="E1970" s="9"/>
      <c r="F1970" s="9"/>
      <c r="G1970" s="9"/>
      <c r="H1970" s="9"/>
      <c r="I1970" s="9"/>
      <c r="J1970" s="9"/>
    </row>
    <row r="1971" spans="1:10" x14ac:dyDescent="0.2">
      <c r="A1971" s="9"/>
      <c r="B1971" s="9"/>
      <c r="C1971" s="9"/>
      <c r="D1971" s="9"/>
      <c r="E1971" s="9"/>
      <c r="F1971" s="9"/>
      <c r="G1971" s="9"/>
      <c r="H1971" s="9"/>
      <c r="I1971" s="9"/>
      <c r="J1971" s="9"/>
    </row>
    <row r="1972" spans="1:10" x14ac:dyDescent="0.2">
      <c r="A1972" s="9"/>
      <c r="B1972" s="9"/>
      <c r="C1972" s="9"/>
      <c r="D1972" s="9"/>
      <c r="E1972" s="9"/>
      <c r="F1972" s="9"/>
      <c r="G1972" s="9"/>
      <c r="H1972" s="9"/>
      <c r="I1972" s="9"/>
      <c r="J1972" s="9"/>
    </row>
    <row r="1973" spans="1:10" x14ac:dyDescent="0.2">
      <c r="A1973" s="9"/>
      <c r="B1973" s="9"/>
      <c r="C1973" s="9"/>
      <c r="D1973" s="9"/>
      <c r="E1973" s="9"/>
      <c r="F1973" s="9"/>
      <c r="G1973" s="9"/>
      <c r="H1973" s="9"/>
      <c r="I1973" s="9"/>
      <c r="J1973" s="9"/>
    </row>
    <row r="1974" spans="1:10" x14ac:dyDescent="0.2">
      <c r="A1974" s="9"/>
      <c r="B1974" s="9"/>
      <c r="C1974" s="9"/>
      <c r="D1974" s="9"/>
      <c r="E1974" s="9"/>
      <c r="F1974" s="9"/>
      <c r="G1974" s="9"/>
      <c r="H1974" s="9"/>
      <c r="I1974" s="9"/>
      <c r="J1974" s="9"/>
    </row>
    <row r="1975" spans="1:10" x14ac:dyDescent="0.2">
      <c r="A1975" s="9"/>
      <c r="B1975" s="9"/>
      <c r="C1975" s="9"/>
      <c r="D1975" s="9"/>
      <c r="E1975" s="9"/>
      <c r="F1975" s="9"/>
      <c r="G1975" s="9"/>
      <c r="H1975" s="9"/>
      <c r="I1975" s="9"/>
      <c r="J1975" s="9"/>
    </row>
    <row r="1976" spans="1:10" x14ac:dyDescent="0.2">
      <c r="A1976" s="9"/>
      <c r="B1976" s="9"/>
      <c r="C1976" s="9"/>
      <c r="D1976" s="9"/>
      <c r="E1976" s="9"/>
      <c r="F1976" s="9"/>
      <c r="G1976" s="9"/>
      <c r="H1976" s="9"/>
      <c r="I1976" s="9"/>
      <c r="J1976" s="9"/>
    </row>
    <row r="1977" spans="1:10" x14ac:dyDescent="0.2">
      <c r="A1977" s="9"/>
      <c r="B1977" s="9"/>
      <c r="C1977" s="9"/>
      <c r="D1977" s="9"/>
      <c r="E1977" s="9"/>
      <c r="F1977" s="9"/>
      <c r="G1977" s="9"/>
      <c r="H1977" s="9"/>
      <c r="I1977" s="9"/>
      <c r="J1977" s="9"/>
    </row>
    <row r="1978" spans="1:10" x14ac:dyDescent="0.2">
      <c r="A1978" s="9"/>
      <c r="B1978" s="9"/>
      <c r="C1978" s="9"/>
      <c r="D1978" s="9"/>
      <c r="E1978" s="9"/>
      <c r="F1978" s="9"/>
      <c r="G1978" s="9"/>
      <c r="H1978" s="9"/>
      <c r="I1978" s="9"/>
      <c r="J1978" s="9"/>
    </row>
    <row r="1979" spans="1:10" x14ac:dyDescent="0.2">
      <c r="A1979" s="9"/>
      <c r="B1979" s="9"/>
      <c r="C1979" s="9"/>
      <c r="D1979" s="9"/>
      <c r="E1979" s="9"/>
      <c r="F1979" s="9"/>
      <c r="G1979" s="9"/>
      <c r="H1979" s="9"/>
      <c r="I1979" s="9"/>
      <c r="J1979" s="9"/>
    </row>
    <row r="1980" spans="1:10" x14ac:dyDescent="0.2">
      <c r="A1980" s="9"/>
      <c r="B1980" s="9"/>
      <c r="C1980" s="9"/>
      <c r="D1980" s="9"/>
      <c r="E1980" s="9"/>
      <c r="F1980" s="9"/>
      <c r="G1980" s="9"/>
      <c r="H1980" s="9"/>
      <c r="I1980" s="9"/>
      <c r="J1980" s="9"/>
    </row>
    <row r="1981" spans="1:10" x14ac:dyDescent="0.2">
      <c r="A1981" s="9"/>
      <c r="B1981" s="9"/>
      <c r="C1981" s="9"/>
      <c r="D1981" s="9"/>
      <c r="E1981" s="9"/>
      <c r="F1981" s="9"/>
      <c r="G1981" s="9"/>
      <c r="H1981" s="9"/>
      <c r="I1981" s="9"/>
      <c r="J1981" s="9"/>
    </row>
    <row r="1982" spans="1:10" x14ac:dyDescent="0.2">
      <c r="A1982" s="9"/>
      <c r="B1982" s="9"/>
      <c r="C1982" s="9"/>
      <c r="D1982" s="9"/>
      <c r="E1982" s="9"/>
      <c r="F1982" s="9"/>
      <c r="G1982" s="9"/>
      <c r="H1982" s="9"/>
      <c r="I1982" s="9"/>
      <c r="J1982" s="9"/>
    </row>
    <row r="1983" spans="1:10" x14ac:dyDescent="0.2">
      <c r="A1983" s="9"/>
      <c r="B1983" s="9"/>
      <c r="C1983" s="9"/>
      <c r="D1983" s="9"/>
      <c r="E1983" s="9"/>
      <c r="F1983" s="9"/>
      <c r="G1983" s="9"/>
      <c r="H1983" s="9"/>
      <c r="I1983" s="9"/>
      <c r="J1983" s="9"/>
    </row>
    <row r="1984" spans="1:10" x14ac:dyDescent="0.2">
      <c r="A1984" s="9"/>
      <c r="B1984" s="9"/>
      <c r="C1984" s="9"/>
      <c r="D1984" s="9"/>
      <c r="E1984" s="9"/>
      <c r="F1984" s="9"/>
      <c r="G1984" s="9"/>
      <c r="H1984" s="9"/>
      <c r="I1984" s="9"/>
      <c r="J1984" s="9"/>
    </row>
    <row r="1985" spans="1:10" x14ac:dyDescent="0.2">
      <c r="A1985" s="9"/>
      <c r="B1985" s="9"/>
      <c r="C1985" s="9"/>
      <c r="D1985" s="9"/>
      <c r="E1985" s="9"/>
      <c r="F1985" s="9"/>
      <c r="G1985" s="9"/>
      <c r="H1985" s="9"/>
      <c r="I1985" s="9"/>
      <c r="J1985" s="9"/>
    </row>
    <row r="1986" spans="1:10" x14ac:dyDescent="0.2">
      <c r="A1986" s="9"/>
      <c r="B1986" s="9"/>
      <c r="C1986" s="9"/>
      <c r="D1986" s="9"/>
      <c r="E1986" s="9"/>
      <c r="F1986" s="9"/>
      <c r="G1986" s="9"/>
      <c r="H1986" s="9"/>
      <c r="I1986" s="9"/>
      <c r="J1986" s="9"/>
    </row>
    <row r="1987" spans="1:10" x14ac:dyDescent="0.2">
      <c r="A1987" s="9"/>
      <c r="B1987" s="9"/>
      <c r="C1987" s="9"/>
      <c r="D1987" s="9"/>
      <c r="E1987" s="9"/>
      <c r="F1987" s="9"/>
      <c r="G1987" s="9"/>
      <c r="H1987" s="9"/>
      <c r="I1987" s="9"/>
      <c r="J1987" s="9"/>
    </row>
    <row r="1988" spans="1:10" x14ac:dyDescent="0.2">
      <c r="A1988" s="9"/>
      <c r="B1988" s="9"/>
      <c r="C1988" s="9"/>
      <c r="D1988" s="9"/>
      <c r="E1988" s="9"/>
      <c r="F1988" s="9"/>
      <c r="G1988" s="9"/>
      <c r="H1988" s="9"/>
      <c r="I1988" s="9"/>
      <c r="J1988" s="9"/>
    </row>
    <row r="1989" spans="1:10" x14ac:dyDescent="0.2">
      <c r="A1989" s="9"/>
      <c r="B1989" s="9"/>
      <c r="C1989" s="9"/>
      <c r="D1989" s="9"/>
      <c r="E1989" s="9"/>
      <c r="F1989" s="9"/>
      <c r="G1989" s="9"/>
      <c r="H1989" s="9"/>
      <c r="I1989" s="9"/>
      <c r="J1989" s="9"/>
    </row>
    <row r="1990" spans="1:10" x14ac:dyDescent="0.2">
      <c r="A1990" s="9"/>
      <c r="B1990" s="9"/>
      <c r="C1990" s="9"/>
      <c r="D1990" s="9"/>
      <c r="E1990" s="9"/>
      <c r="F1990" s="9"/>
      <c r="G1990" s="9"/>
      <c r="H1990" s="9"/>
      <c r="I1990" s="9"/>
      <c r="J1990" s="9"/>
    </row>
    <row r="1991" spans="1:10" x14ac:dyDescent="0.2">
      <c r="A1991" s="9"/>
      <c r="B1991" s="9"/>
      <c r="C1991" s="9"/>
      <c r="D1991" s="9"/>
      <c r="E1991" s="9"/>
      <c r="F1991" s="9"/>
      <c r="G1991" s="9"/>
      <c r="H1991" s="9"/>
      <c r="I1991" s="9"/>
      <c r="J1991" s="9"/>
    </row>
    <row r="1992" spans="1:10" x14ac:dyDescent="0.2">
      <c r="A1992" s="9"/>
      <c r="B1992" s="9"/>
      <c r="C1992" s="9"/>
      <c r="D1992" s="9"/>
      <c r="E1992" s="9"/>
      <c r="F1992" s="9"/>
      <c r="G1992" s="9"/>
      <c r="H1992" s="9"/>
      <c r="I1992" s="9"/>
      <c r="J1992" s="9"/>
    </row>
    <row r="1993" spans="1:10" x14ac:dyDescent="0.2">
      <c r="A1993" s="9"/>
      <c r="B1993" s="9"/>
      <c r="C1993" s="9"/>
      <c r="D1993" s="9"/>
      <c r="E1993" s="9"/>
      <c r="F1993" s="9"/>
      <c r="G1993" s="9"/>
      <c r="H1993" s="9"/>
      <c r="I1993" s="9"/>
      <c r="J1993" s="9"/>
    </row>
    <row r="1994" spans="1:10" x14ac:dyDescent="0.2">
      <c r="A1994" s="9"/>
      <c r="B1994" s="9"/>
      <c r="C1994" s="9"/>
      <c r="D1994" s="9"/>
      <c r="E1994" s="9"/>
      <c r="F1994" s="9"/>
      <c r="G1994" s="9"/>
      <c r="H1994" s="9"/>
      <c r="I1994" s="9"/>
      <c r="J1994" s="9"/>
    </row>
    <row r="1995" spans="1:10" x14ac:dyDescent="0.2">
      <c r="A1995" s="9"/>
      <c r="B1995" s="9"/>
      <c r="C1995" s="9"/>
      <c r="D1995" s="9"/>
      <c r="E1995" s="9"/>
      <c r="F1995" s="9"/>
      <c r="G1995" s="9"/>
      <c r="H1995" s="9"/>
      <c r="I1995" s="9"/>
      <c r="J1995" s="9"/>
    </row>
    <row r="1996" spans="1:10" x14ac:dyDescent="0.2">
      <c r="A1996" s="9"/>
      <c r="B1996" s="9"/>
      <c r="C1996" s="9"/>
      <c r="D1996" s="9"/>
      <c r="E1996" s="9"/>
      <c r="F1996" s="9"/>
      <c r="G1996" s="9"/>
      <c r="H1996" s="9"/>
      <c r="I1996" s="9"/>
      <c r="J1996" s="9"/>
    </row>
    <row r="1997" spans="1:10" x14ac:dyDescent="0.2">
      <c r="A1997" s="9"/>
      <c r="B1997" s="9"/>
      <c r="C1997" s="9"/>
      <c r="D1997" s="9"/>
      <c r="E1997" s="9"/>
      <c r="F1997" s="9"/>
      <c r="G1997" s="9"/>
      <c r="H1997" s="9"/>
      <c r="I1997" s="9"/>
      <c r="J1997" s="9"/>
    </row>
    <row r="1998" spans="1:10" x14ac:dyDescent="0.2">
      <c r="A1998" s="9"/>
      <c r="B1998" s="9"/>
      <c r="C1998" s="9"/>
      <c r="D1998" s="9"/>
      <c r="E1998" s="9"/>
      <c r="F1998" s="9"/>
      <c r="G1998" s="9"/>
      <c r="H1998" s="9"/>
      <c r="I1998" s="9"/>
      <c r="J1998" s="9"/>
    </row>
    <row r="1999" spans="1:10" x14ac:dyDescent="0.2">
      <c r="A1999" s="9"/>
      <c r="B1999" s="9"/>
      <c r="C1999" s="9"/>
      <c r="D1999" s="9"/>
      <c r="E1999" s="9"/>
      <c r="F1999" s="9"/>
      <c r="G1999" s="9"/>
      <c r="H1999" s="9"/>
      <c r="I1999" s="9"/>
      <c r="J1999" s="9"/>
    </row>
    <row r="2000" spans="1:10" x14ac:dyDescent="0.2">
      <c r="A2000" s="9"/>
      <c r="B2000" s="9"/>
      <c r="C2000" s="9"/>
      <c r="D2000" s="9"/>
      <c r="E2000" s="9"/>
      <c r="F2000" s="9"/>
      <c r="G2000" s="9"/>
      <c r="H2000" s="9"/>
      <c r="I2000" s="9"/>
      <c r="J2000" s="9"/>
    </row>
    <row r="2001" spans="1:10" x14ac:dyDescent="0.2">
      <c r="A2001" s="9"/>
      <c r="B2001" s="9"/>
      <c r="C2001" s="9"/>
      <c r="D2001" s="9"/>
      <c r="E2001" s="9"/>
      <c r="F2001" s="9"/>
      <c r="G2001" s="9"/>
      <c r="H2001" s="9"/>
      <c r="I2001" s="9"/>
      <c r="J2001" s="9"/>
    </row>
    <row r="2002" spans="1:10" x14ac:dyDescent="0.2">
      <c r="A2002" s="9"/>
      <c r="B2002" s="9"/>
      <c r="C2002" s="9"/>
      <c r="D2002" s="9"/>
      <c r="E2002" s="9"/>
      <c r="F2002" s="9"/>
      <c r="G2002" s="9"/>
      <c r="H2002" s="9"/>
      <c r="I2002" s="9"/>
      <c r="J2002" s="9"/>
    </row>
    <row r="2003" spans="1:10" x14ac:dyDescent="0.2">
      <c r="A2003" s="9"/>
      <c r="B2003" s="9"/>
      <c r="C2003" s="9"/>
      <c r="D2003" s="9"/>
      <c r="E2003" s="9"/>
      <c r="F2003" s="9"/>
      <c r="G2003" s="9"/>
      <c r="H2003" s="9"/>
      <c r="I2003" s="9"/>
      <c r="J2003" s="9"/>
    </row>
    <row r="2004" spans="1:10" x14ac:dyDescent="0.2">
      <c r="A2004" s="9"/>
      <c r="B2004" s="9"/>
      <c r="C2004" s="9"/>
      <c r="D2004" s="9"/>
      <c r="E2004" s="9"/>
      <c r="F2004" s="9"/>
      <c r="G2004" s="9"/>
      <c r="H2004" s="9"/>
      <c r="I2004" s="9"/>
      <c r="J2004" s="9"/>
    </row>
    <row r="2005" spans="1:10" x14ac:dyDescent="0.2">
      <c r="A2005" s="9"/>
      <c r="B2005" s="9"/>
      <c r="C2005" s="9"/>
      <c r="D2005" s="9"/>
      <c r="E2005" s="9"/>
      <c r="F2005" s="9"/>
      <c r="G2005" s="9"/>
      <c r="H2005" s="9"/>
      <c r="I2005" s="9"/>
      <c r="J2005" s="9"/>
    </row>
    <row r="2006" spans="1:10" x14ac:dyDescent="0.2">
      <c r="A2006" s="9"/>
      <c r="B2006" s="9"/>
      <c r="C2006" s="9"/>
      <c r="D2006" s="9"/>
      <c r="E2006" s="9"/>
      <c r="F2006" s="9"/>
      <c r="G2006" s="9"/>
      <c r="H2006" s="9"/>
      <c r="I2006" s="9"/>
      <c r="J2006" s="9"/>
    </row>
    <row r="2007" spans="1:10" x14ac:dyDescent="0.2">
      <c r="A2007" s="9"/>
      <c r="B2007" s="9"/>
      <c r="C2007" s="9"/>
      <c r="D2007" s="9"/>
      <c r="E2007" s="9"/>
      <c r="F2007" s="9"/>
      <c r="G2007" s="9"/>
      <c r="H2007" s="9"/>
      <c r="I2007" s="9"/>
      <c r="J2007" s="9"/>
    </row>
    <row r="2008" spans="1:10" x14ac:dyDescent="0.2">
      <c r="A2008" s="9"/>
      <c r="B2008" s="9"/>
      <c r="C2008" s="9"/>
      <c r="D2008" s="9"/>
      <c r="E2008" s="9"/>
      <c r="F2008" s="9"/>
      <c r="G2008" s="9"/>
      <c r="H2008" s="9"/>
      <c r="I2008" s="9"/>
      <c r="J2008" s="9"/>
    </row>
    <row r="2009" spans="1:10" x14ac:dyDescent="0.2">
      <c r="A2009" s="9"/>
      <c r="B2009" s="9"/>
      <c r="C2009" s="9"/>
      <c r="D2009" s="9"/>
      <c r="E2009" s="9"/>
      <c r="F2009" s="9"/>
      <c r="G2009" s="9"/>
      <c r="H2009" s="9"/>
      <c r="I2009" s="9"/>
      <c r="J2009" s="9"/>
    </row>
    <row r="2010" spans="1:10" x14ac:dyDescent="0.2">
      <c r="A2010" s="9"/>
      <c r="B2010" s="9"/>
      <c r="C2010" s="9"/>
      <c r="D2010" s="9"/>
      <c r="E2010" s="9"/>
      <c r="F2010" s="9"/>
      <c r="G2010" s="9"/>
      <c r="H2010" s="9"/>
      <c r="I2010" s="9"/>
      <c r="J2010" s="9"/>
    </row>
    <row r="2011" spans="1:10" x14ac:dyDescent="0.2">
      <c r="A2011" s="9"/>
      <c r="B2011" s="9"/>
      <c r="C2011" s="9"/>
      <c r="D2011" s="9"/>
      <c r="E2011" s="9"/>
      <c r="F2011" s="9"/>
      <c r="G2011" s="9"/>
      <c r="H2011" s="9"/>
      <c r="I2011" s="9"/>
      <c r="J2011" s="9"/>
    </row>
  </sheetData>
  <phoneticPr fontId="1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35"/>
  <sheetViews>
    <sheetView topLeftCell="A10" workbookViewId="0">
      <selection activeCell="A29" sqref="A29"/>
    </sheetView>
  </sheetViews>
  <sheetFormatPr baseColWidth="10" defaultColWidth="10.85546875" defaultRowHeight="15" x14ac:dyDescent="0.25"/>
  <cols>
    <col min="1" max="19" width="11.140625" style="73" customWidth="1"/>
    <col min="20" max="16384" width="10.85546875" style="73"/>
  </cols>
  <sheetData>
    <row r="1" spans="1:8" ht="25.5" x14ac:dyDescent="0.25">
      <c r="A1" s="71"/>
      <c r="B1" s="71" t="s">
        <v>864</v>
      </c>
      <c r="C1" s="72" t="s">
        <v>861</v>
      </c>
      <c r="D1" s="72" t="s">
        <v>863</v>
      </c>
      <c r="E1" s="72" t="s">
        <v>867</v>
      </c>
      <c r="F1" s="72"/>
      <c r="G1" s="72"/>
      <c r="H1" s="72"/>
    </row>
    <row r="2" spans="1:8" x14ac:dyDescent="0.25">
      <c r="A2" s="72"/>
      <c r="B2" s="71" t="s">
        <v>865</v>
      </c>
      <c r="C2" s="71" t="s">
        <v>862</v>
      </c>
      <c r="D2" s="71" t="s">
        <v>857</v>
      </c>
      <c r="E2" s="72" t="s">
        <v>840</v>
      </c>
      <c r="F2" s="72"/>
      <c r="G2" s="72"/>
      <c r="H2" s="72"/>
    </row>
    <row r="3" spans="1:8" ht="25.5" x14ac:dyDescent="0.25">
      <c r="A3" s="72" t="s">
        <v>860</v>
      </c>
      <c r="B3" s="71">
        <f>33279/10000</f>
        <v>3.3279000000000001</v>
      </c>
      <c r="C3" s="71">
        <v>110</v>
      </c>
      <c r="D3" s="71">
        <v>1800</v>
      </c>
      <c r="E3" s="72">
        <v>34</v>
      </c>
      <c r="F3" s="72" t="s">
        <v>872</v>
      </c>
      <c r="G3" s="71"/>
      <c r="H3" s="71">
        <f>+D3/6</f>
        <v>300</v>
      </c>
    </row>
    <row r="4" spans="1:8" x14ac:dyDescent="0.25">
      <c r="A4" s="72" t="s">
        <v>866</v>
      </c>
      <c r="B4" s="72">
        <f>41355/10000</f>
        <v>4.1355000000000004</v>
      </c>
      <c r="C4" s="72">
        <v>110</v>
      </c>
      <c r="D4" s="72">
        <f>+C4*B4</f>
        <v>454.90500000000003</v>
      </c>
      <c r="E4" s="72">
        <v>27.5</v>
      </c>
      <c r="F4" s="72"/>
      <c r="G4" s="72"/>
      <c r="H4" s="72"/>
    </row>
    <row r="5" spans="1:8" ht="25.5" x14ac:dyDescent="0.25">
      <c r="A5" s="72" t="s">
        <v>868</v>
      </c>
      <c r="B5" s="72" t="s">
        <v>870</v>
      </c>
      <c r="C5" s="72" t="s">
        <v>871</v>
      </c>
      <c r="D5" s="72">
        <f>546*6</f>
        <v>3276</v>
      </c>
      <c r="E5" s="72">
        <v>45</v>
      </c>
      <c r="F5" s="71"/>
      <c r="G5" s="72"/>
      <c r="H5" s="72"/>
    </row>
    <row r="6" spans="1:8" ht="25.5" x14ac:dyDescent="0.25">
      <c r="A6" s="71" t="s">
        <v>869</v>
      </c>
      <c r="B6" s="71">
        <f>187035/10000</f>
        <v>18.703499999999998</v>
      </c>
      <c r="C6" s="71">
        <v>110</v>
      </c>
      <c r="D6" s="72">
        <f>+C6*B6</f>
        <v>2057.3849999999998</v>
      </c>
      <c r="E6" s="71">
        <v>44.1</v>
      </c>
      <c r="F6" s="71"/>
      <c r="G6" s="71"/>
      <c r="H6" s="71"/>
    </row>
    <row r="7" spans="1:8" ht="25.5" x14ac:dyDescent="0.25">
      <c r="A7" s="71"/>
      <c r="B7" s="71"/>
      <c r="C7" s="71" t="s">
        <v>873</v>
      </c>
      <c r="D7" s="72"/>
      <c r="E7" s="71">
        <f>SUM(E5:E6)</f>
        <v>89.1</v>
      </c>
      <c r="F7" s="71"/>
      <c r="G7" s="71"/>
      <c r="H7" s="71"/>
    </row>
    <row r="8" spans="1:8" x14ac:dyDescent="0.25">
      <c r="C8" s="72"/>
      <c r="D8" s="71"/>
      <c r="E8" s="71"/>
      <c r="F8" s="71"/>
      <c r="G8" s="72"/>
    </row>
    <row r="9" spans="1:8" x14ac:dyDescent="0.25">
      <c r="C9" s="74"/>
      <c r="D9" s="71"/>
      <c r="E9" s="71"/>
      <c r="F9" s="71"/>
      <c r="G9" s="72"/>
    </row>
    <row r="10" spans="1:8" x14ac:dyDescent="0.25">
      <c r="C10" s="74"/>
      <c r="D10" s="72"/>
      <c r="E10" s="72"/>
      <c r="F10" s="72"/>
      <c r="G10" s="72"/>
    </row>
    <row r="11" spans="1:8" x14ac:dyDescent="0.25">
      <c r="C11" s="74"/>
      <c r="D11" s="72"/>
      <c r="E11" s="72"/>
      <c r="F11" s="72"/>
      <c r="G11" s="72"/>
    </row>
    <row r="12" spans="1:8" x14ac:dyDescent="0.25">
      <c r="C12" s="75"/>
      <c r="D12" s="71"/>
      <c r="E12" s="71"/>
      <c r="F12" s="72"/>
      <c r="G12" s="71"/>
    </row>
    <row r="13" spans="1:8" x14ac:dyDescent="0.25">
      <c r="C13" s="71"/>
      <c r="D13" s="71"/>
      <c r="E13" s="71"/>
      <c r="F13" s="72"/>
      <c r="G13" s="71"/>
    </row>
    <row r="14" spans="1:8" x14ac:dyDescent="0.25">
      <c r="C14" s="71"/>
      <c r="D14" s="71"/>
      <c r="E14" s="71"/>
      <c r="F14" s="71"/>
      <c r="G14" s="71"/>
    </row>
    <row r="16" spans="1:8" x14ac:dyDescent="0.25">
      <c r="C16" s="76" t="s">
        <v>875</v>
      </c>
      <c r="D16" s="76" t="s">
        <v>874</v>
      </c>
    </row>
    <row r="17" spans="1:6" ht="25.5" x14ac:dyDescent="0.25">
      <c r="C17" s="77" t="s">
        <v>860</v>
      </c>
      <c r="D17" s="77">
        <v>34</v>
      </c>
    </row>
    <row r="18" spans="1:6" x14ac:dyDescent="0.25">
      <c r="C18" s="77" t="s">
        <v>866</v>
      </c>
      <c r="D18" s="77">
        <v>27.5</v>
      </c>
    </row>
    <row r="19" spans="1:6" x14ac:dyDescent="0.25">
      <c r="C19" s="77" t="s">
        <v>868</v>
      </c>
      <c r="D19" s="77">
        <v>45</v>
      </c>
    </row>
    <row r="20" spans="1:6" ht="25.5" x14ac:dyDescent="0.25">
      <c r="C20" s="78" t="s">
        <v>869</v>
      </c>
      <c r="D20" s="78">
        <v>44.1</v>
      </c>
      <c r="E20" s="79"/>
    </row>
    <row r="21" spans="1:6" x14ac:dyDescent="0.25">
      <c r="D21" s="71"/>
    </row>
    <row r="22" spans="1:6" ht="15.75" thickBot="1" x14ac:dyDescent="0.3"/>
    <row r="23" spans="1:6" ht="28.5" customHeight="1" thickBot="1" x14ac:dyDescent="0.3">
      <c r="A23" s="80" t="s">
        <v>891</v>
      </c>
      <c r="B23" s="81" t="s">
        <v>892</v>
      </c>
      <c r="C23" s="81" t="s">
        <v>893</v>
      </c>
      <c r="D23" s="81" t="s">
        <v>894</v>
      </c>
      <c r="E23" s="81" t="s">
        <v>895</v>
      </c>
      <c r="F23" s="82" t="s">
        <v>896</v>
      </c>
    </row>
    <row r="24" spans="1:6" x14ac:dyDescent="0.25">
      <c r="A24" s="254">
        <v>110</v>
      </c>
      <c r="B24" s="255">
        <v>110</v>
      </c>
      <c r="C24" s="256">
        <v>100</v>
      </c>
      <c r="D24" s="255">
        <v>6</v>
      </c>
      <c r="E24" s="257">
        <v>7.4999999999999997E-2</v>
      </c>
      <c r="F24" s="258">
        <v>5.9249999999999998</v>
      </c>
    </row>
    <row r="25" spans="1:6" x14ac:dyDescent="0.25">
      <c r="A25" s="83">
        <v>160</v>
      </c>
      <c r="B25" s="84">
        <v>160</v>
      </c>
      <c r="C25" s="85">
        <v>147.1</v>
      </c>
      <c r="D25" s="84">
        <v>6</v>
      </c>
      <c r="E25" s="86">
        <v>0.1</v>
      </c>
      <c r="F25" s="87">
        <v>5.9</v>
      </c>
    </row>
    <row r="26" spans="1:6" x14ac:dyDescent="0.25">
      <c r="A26" s="83">
        <v>200</v>
      </c>
      <c r="B26" s="84">
        <v>200</v>
      </c>
      <c r="C26" s="85">
        <v>185.2</v>
      </c>
      <c r="D26" s="84">
        <v>6</v>
      </c>
      <c r="E26" s="86">
        <v>0.12</v>
      </c>
      <c r="F26" s="87">
        <v>5.88</v>
      </c>
    </row>
    <row r="27" spans="1:6" x14ac:dyDescent="0.25">
      <c r="A27" s="83">
        <v>250</v>
      </c>
      <c r="B27" s="84">
        <v>250</v>
      </c>
      <c r="C27" s="85">
        <v>231.2</v>
      </c>
      <c r="D27" s="84">
        <v>6</v>
      </c>
      <c r="E27" s="86">
        <v>0.13500000000000001</v>
      </c>
      <c r="F27" s="87">
        <v>5.8650000000000002</v>
      </c>
    </row>
    <row r="28" spans="1:6" x14ac:dyDescent="0.25">
      <c r="A28" s="83">
        <v>315</v>
      </c>
      <c r="B28" s="84">
        <v>315</v>
      </c>
      <c r="C28" s="85">
        <v>291</v>
      </c>
      <c r="D28" s="84">
        <v>6</v>
      </c>
      <c r="E28" s="86">
        <v>0.17</v>
      </c>
      <c r="F28" s="87">
        <v>5.83</v>
      </c>
    </row>
    <row r="29" spans="1:6" x14ac:dyDescent="0.25">
      <c r="A29" s="83">
        <v>355</v>
      </c>
      <c r="B29" s="84">
        <v>355</v>
      </c>
      <c r="C29" s="85">
        <v>328.6</v>
      </c>
      <c r="D29" s="84">
        <v>6</v>
      </c>
      <c r="E29" s="86">
        <v>0.18</v>
      </c>
      <c r="F29" s="87">
        <v>5.82</v>
      </c>
    </row>
    <row r="30" spans="1:6" x14ac:dyDescent="0.25">
      <c r="A30" s="83">
        <v>400</v>
      </c>
      <c r="B30" s="84">
        <v>400</v>
      </c>
      <c r="C30" s="85">
        <v>369.8</v>
      </c>
      <c r="D30" s="84">
        <v>6</v>
      </c>
      <c r="E30" s="86">
        <v>0.19500000000000001</v>
      </c>
      <c r="F30" s="87">
        <v>5.8049999999999997</v>
      </c>
    </row>
    <row r="31" spans="1:6" x14ac:dyDescent="0.25">
      <c r="A31" s="83">
        <v>450</v>
      </c>
      <c r="B31" s="84">
        <v>450</v>
      </c>
      <c r="C31" s="85">
        <v>417.2</v>
      </c>
      <c r="D31" s="84">
        <v>6</v>
      </c>
      <c r="E31" s="86">
        <v>0.23</v>
      </c>
      <c r="F31" s="87">
        <v>5.77</v>
      </c>
    </row>
    <row r="32" spans="1:6" x14ac:dyDescent="0.25">
      <c r="A32" s="83">
        <v>500</v>
      </c>
      <c r="B32" s="84">
        <v>500</v>
      </c>
      <c r="C32" s="85">
        <v>464.9</v>
      </c>
      <c r="D32" s="84">
        <v>6</v>
      </c>
      <c r="E32" s="86">
        <v>0.23499999999999999</v>
      </c>
      <c r="F32" s="87">
        <v>5.7649999999999997</v>
      </c>
    </row>
    <row r="33" spans="1:6" x14ac:dyDescent="0.25">
      <c r="A33" s="83">
        <v>540</v>
      </c>
      <c r="B33" s="84">
        <v>540</v>
      </c>
      <c r="C33" s="85">
        <v>500</v>
      </c>
      <c r="D33" s="84">
        <v>6</v>
      </c>
      <c r="E33" s="86"/>
      <c r="F33" s="87"/>
    </row>
    <row r="34" spans="1:6" x14ac:dyDescent="0.25">
      <c r="A34" s="83">
        <v>650</v>
      </c>
      <c r="B34" s="84">
        <v>650</v>
      </c>
      <c r="C34" s="85">
        <v>600</v>
      </c>
      <c r="D34" s="84">
        <v>6</v>
      </c>
      <c r="E34" s="86"/>
      <c r="F34" s="87"/>
    </row>
    <row r="35" spans="1:6" ht="15.75" thickBot="1" x14ac:dyDescent="0.3">
      <c r="A35" s="88">
        <v>760</v>
      </c>
      <c r="B35" s="89">
        <v>760</v>
      </c>
      <c r="C35" s="90">
        <v>700</v>
      </c>
      <c r="D35" s="89">
        <v>6</v>
      </c>
      <c r="E35" s="91"/>
      <c r="F35" s="92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I222"/>
  <sheetViews>
    <sheetView view="pageBreakPreview" zoomScaleNormal="90" zoomScaleSheetLayoutView="100" zoomScalePageLayoutView="90" workbookViewId="0">
      <selection activeCell="L34" sqref="L34"/>
    </sheetView>
  </sheetViews>
  <sheetFormatPr baseColWidth="10" defaultColWidth="10.85546875" defaultRowHeight="12.75" x14ac:dyDescent="0.25"/>
  <cols>
    <col min="1" max="1" width="12.42578125" style="38" customWidth="1"/>
    <col min="2" max="3" width="9.42578125" style="38" customWidth="1"/>
    <col min="4" max="4" width="11.42578125" style="38" customWidth="1"/>
    <col min="5" max="5" width="9.42578125" style="61" customWidth="1"/>
    <col min="6" max="6" width="9.85546875" style="38" bestFit="1" customWidth="1"/>
    <col min="7" max="7" width="9.42578125" style="38" bestFit="1" customWidth="1"/>
    <col min="8" max="8" width="8.28515625" style="38" bestFit="1" customWidth="1"/>
    <col min="9" max="9" width="6.7109375" style="38" bestFit="1" customWidth="1"/>
    <col min="10" max="11" width="8.28515625" style="38" bestFit="1" customWidth="1"/>
    <col min="12" max="12" width="11" style="38" bestFit="1" customWidth="1"/>
    <col min="13" max="13" width="8.140625" style="38" hidden="1" customWidth="1"/>
    <col min="14" max="14" width="10.28515625" style="38" hidden="1" customWidth="1"/>
    <col min="15" max="15" width="12.42578125" style="38" bestFit="1" customWidth="1"/>
    <col min="16" max="16" width="9.42578125" style="38" customWidth="1"/>
    <col min="17" max="17" width="9" style="62" bestFit="1" customWidth="1"/>
    <col min="18" max="18" width="9.140625" style="62" bestFit="1" customWidth="1"/>
    <col min="19" max="19" width="7.42578125" style="38" bestFit="1" customWidth="1"/>
    <col min="20" max="21" width="10.7109375" style="38" bestFit="1" customWidth="1"/>
    <col min="22" max="24" width="8.42578125" style="38" hidden="1" customWidth="1"/>
    <col min="25" max="29" width="7.42578125" style="38" customWidth="1"/>
    <col min="30" max="30" width="8.7109375" style="38" customWidth="1"/>
    <col min="31" max="31" width="11.42578125" style="38" customWidth="1"/>
    <col min="32" max="32" width="9" style="38" bestFit="1" customWidth="1"/>
    <col min="33" max="33" width="9.28515625" style="34" bestFit="1" customWidth="1"/>
    <col min="34" max="16384" width="10.85546875" style="38"/>
  </cols>
  <sheetData>
    <row r="1" spans="1:35" ht="18" x14ac:dyDescent="0.25">
      <c r="A1" s="720" t="s">
        <v>1214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  <c r="S1" s="720"/>
      <c r="T1" s="720"/>
      <c r="U1" s="720"/>
      <c r="V1" s="720"/>
      <c r="W1" s="720"/>
      <c r="X1" s="720"/>
      <c r="Y1" s="720"/>
      <c r="Z1" s="720"/>
      <c r="AA1" s="720"/>
      <c r="AB1" s="720"/>
      <c r="AC1" s="720"/>
      <c r="AD1" s="720"/>
      <c r="AE1" s="720"/>
      <c r="AF1" s="720"/>
      <c r="AG1" s="720"/>
    </row>
    <row r="2" spans="1:35" hidden="1" x14ac:dyDescent="0.25">
      <c r="A2" s="721" t="s">
        <v>834</v>
      </c>
      <c r="B2" s="722"/>
      <c r="C2" s="722"/>
      <c r="D2" s="723"/>
      <c r="E2" s="440"/>
      <c r="F2" s="450"/>
      <c r="G2" s="441"/>
      <c r="H2" s="442"/>
      <c r="I2" s="442"/>
      <c r="J2" s="442"/>
      <c r="K2" s="442"/>
      <c r="L2" s="442"/>
      <c r="M2" s="442"/>
      <c r="N2" s="442"/>
      <c r="O2" s="442"/>
      <c r="P2" s="442"/>
      <c r="Q2" s="349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</row>
    <row r="3" spans="1:35" hidden="1" x14ac:dyDescent="0.25">
      <c r="A3" s="717" t="s">
        <v>855</v>
      </c>
      <c r="B3" s="718"/>
      <c r="C3" s="319">
        <v>946</v>
      </c>
      <c r="D3" s="40" t="s">
        <v>858</v>
      </c>
      <c r="E3" s="439"/>
      <c r="F3" s="440"/>
      <c r="G3" s="441"/>
      <c r="H3" s="442"/>
      <c r="I3" s="724">
        <f>+O3+1753</f>
        <v>7590</v>
      </c>
      <c r="J3" s="724"/>
      <c r="K3" s="442"/>
      <c r="L3" s="442"/>
      <c r="M3" s="442"/>
      <c r="N3" s="442"/>
      <c r="O3" s="724">
        <v>5837</v>
      </c>
      <c r="P3" s="724"/>
      <c r="Q3" s="349"/>
      <c r="R3" s="349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H3" s="34"/>
      <c r="AI3" s="34"/>
    </row>
    <row r="4" spans="1:35" hidden="1" x14ac:dyDescent="0.25">
      <c r="A4" s="717" t="s">
        <v>832</v>
      </c>
      <c r="B4" s="718"/>
      <c r="C4" s="485">
        <v>4.05</v>
      </c>
      <c r="D4" s="40" t="s">
        <v>833</v>
      </c>
      <c r="E4" s="443"/>
      <c r="F4" s="440"/>
      <c r="G4" s="441"/>
      <c r="H4" s="442"/>
      <c r="I4" s="719">
        <v>4.2699999999999996</v>
      </c>
      <c r="J4" s="719"/>
      <c r="K4" s="442"/>
      <c r="L4" s="442"/>
      <c r="M4" s="442"/>
      <c r="N4" s="442"/>
      <c r="O4" s="719">
        <v>5</v>
      </c>
      <c r="P4" s="719"/>
      <c r="Q4" s="349"/>
      <c r="R4" s="349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H4" s="34"/>
      <c r="AI4" s="34"/>
    </row>
    <row r="5" spans="1:35" hidden="1" x14ac:dyDescent="0.25">
      <c r="A5" s="725" t="s">
        <v>1176</v>
      </c>
      <c r="B5" s="726"/>
      <c r="C5" s="318">
        <f>+C3*C4</f>
        <v>3831.2999999999997</v>
      </c>
      <c r="D5" s="33" t="s">
        <v>857</v>
      </c>
      <c r="E5" s="444">
        <v>2016</v>
      </c>
      <c r="F5" s="445">
        <v>2026</v>
      </c>
      <c r="G5" s="445">
        <v>2036</v>
      </c>
      <c r="H5" s="442"/>
      <c r="I5" s="719">
        <f>+I3*I4</f>
        <v>32409.299999999996</v>
      </c>
      <c r="J5" s="719"/>
      <c r="K5" s="442"/>
      <c r="L5" s="442"/>
      <c r="M5" s="442"/>
      <c r="N5" s="442"/>
      <c r="O5" s="719">
        <f>+O3*O4</f>
        <v>29185</v>
      </c>
      <c r="P5" s="719"/>
      <c r="Q5" s="349"/>
      <c r="R5" s="349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H5" s="34"/>
      <c r="AI5" s="34"/>
    </row>
    <row r="6" spans="1:35" hidden="1" x14ac:dyDescent="0.25">
      <c r="A6" s="717" t="s">
        <v>856</v>
      </c>
      <c r="B6" s="718"/>
      <c r="C6" s="39">
        <v>2.85</v>
      </c>
      <c r="D6" s="44" t="s">
        <v>888</v>
      </c>
      <c r="E6" s="444"/>
      <c r="F6" s="446"/>
      <c r="G6" s="446"/>
      <c r="H6" s="442"/>
      <c r="I6" s="727">
        <v>2.85</v>
      </c>
      <c r="J6" s="727"/>
      <c r="K6" s="442"/>
      <c r="L6" s="442"/>
      <c r="M6" s="442"/>
      <c r="N6" s="442"/>
      <c r="O6" s="727">
        <v>2.2000000000000002</v>
      </c>
      <c r="P6" s="727"/>
      <c r="Q6" s="349"/>
      <c r="R6" s="349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H6" s="34"/>
      <c r="AI6" s="34"/>
    </row>
    <row r="7" spans="1:35" ht="12.75" hidden="1" customHeight="1" x14ac:dyDescent="0.25">
      <c r="A7" s="725" t="s">
        <v>1177</v>
      </c>
      <c r="B7" s="726"/>
      <c r="C7" s="317">
        <f>C5*(1+C6/100)^(2034-2014)</f>
        <v>6720.9719090871149</v>
      </c>
      <c r="D7" s="33" t="s">
        <v>829</v>
      </c>
      <c r="E7" s="447">
        <f>(I3*I4)*(1+$C$6/100)^(E5-2016)</f>
        <v>32409.299999999996</v>
      </c>
      <c r="F7" s="447">
        <f>(I3*I4)*(1+$C$6/100)^(F5-2016)</f>
        <v>42925.2280599839</v>
      </c>
      <c r="G7" s="447">
        <f>(I3*I4)*(1+$C$6/100)^(G5-2016)</f>
        <v>56853.286063001338</v>
      </c>
      <c r="H7" s="442"/>
      <c r="I7" s="719">
        <f>I5*(1+I6/100)^(2034-2014)</f>
        <v>56853.286063001338</v>
      </c>
      <c r="J7" s="719"/>
      <c r="K7" s="442"/>
      <c r="L7" s="442"/>
      <c r="M7" s="442"/>
      <c r="N7" s="442"/>
      <c r="O7" s="719">
        <f>O5*(1+O6/100)^(2034-2014)</f>
        <v>45100.111296896976</v>
      </c>
      <c r="P7" s="719"/>
      <c r="Q7" s="349"/>
      <c r="R7" s="349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H7" s="34"/>
      <c r="AI7" s="34"/>
    </row>
    <row r="8" spans="1:35" ht="12.75" hidden="1" customHeight="1" x14ac:dyDescent="0.25">
      <c r="A8" s="725" t="s">
        <v>853</v>
      </c>
      <c r="B8" s="726"/>
      <c r="C8" s="46">
        <v>220</v>
      </c>
      <c r="D8" s="48" t="s">
        <v>827</v>
      </c>
      <c r="E8" s="444"/>
      <c r="F8" s="446"/>
      <c r="G8" s="446"/>
      <c r="H8" s="442"/>
      <c r="I8" s="727">
        <v>220</v>
      </c>
      <c r="J8" s="727"/>
      <c r="K8" s="442"/>
      <c r="L8" s="442"/>
      <c r="M8" s="442"/>
      <c r="N8" s="442"/>
      <c r="O8" s="727">
        <v>180</v>
      </c>
      <c r="P8" s="727"/>
      <c r="Q8" s="349"/>
      <c r="R8" s="349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H8" s="34"/>
      <c r="AI8" s="34"/>
    </row>
    <row r="9" spans="1:35" ht="12.75" hidden="1" customHeight="1" x14ac:dyDescent="0.25">
      <c r="A9" s="725" t="s">
        <v>819</v>
      </c>
      <c r="B9" s="726"/>
      <c r="C9" s="46">
        <f>C7*C8/86400</f>
        <v>17.113585879619968</v>
      </c>
      <c r="D9" s="48" t="s">
        <v>828</v>
      </c>
      <c r="E9" s="448">
        <f>E7*C8/86400</f>
        <v>82.523680555555543</v>
      </c>
      <c r="F9" s="448">
        <f>F7*C8/86400</f>
        <v>109.30034922681085</v>
      </c>
      <c r="G9" s="448">
        <f>G7*C8/86400</f>
        <v>144.76531173449416</v>
      </c>
      <c r="H9" s="442"/>
      <c r="I9" s="727">
        <f>I7*I8/86400</f>
        <v>144.76531173449416</v>
      </c>
      <c r="J9" s="727"/>
      <c r="K9" s="442"/>
      <c r="L9" s="442"/>
      <c r="M9" s="442"/>
      <c r="N9" s="442"/>
      <c r="O9" s="727">
        <f>O7*O8/86400</f>
        <v>93.958565201868709</v>
      </c>
      <c r="P9" s="727"/>
      <c r="Q9" s="349"/>
      <c r="R9" s="349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H9" s="34"/>
      <c r="AI9" s="34"/>
    </row>
    <row r="10" spans="1:35" ht="12.75" hidden="1" customHeight="1" x14ac:dyDescent="0.25">
      <c r="A10" s="725" t="s">
        <v>825</v>
      </c>
      <c r="B10" s="726"/>
      <c r="C10" s="46">
        <v>0.35</v>
      </c>
      <c r="D10" s="48" t="s">
        <v>888</v>
      </c>
      <c r="E10" s="486"/>
      <c r="F10" s="348"/>
      <c r="G10" s="42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5" ht="12.75" hidden="1" customHeight="1" x14ac:dyDescent="0.25">
      <c r="A11" s="725" t="s">
        <v>826</v>
      </c>
      <c r="B11" s="726"/>
      <c r="C11" s="46">
        <f>C9/(1-C10)</f>
        <v>26.328593660953796</v>
      </c>
      <c r="D11" s="48" t="s">
        <v>828</v>
      </c>
      <c r="E11" s="41"/>
      <c r="F11" s="348"/>
      <c r="G11" s="42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</row>
    <row r="12" spans="1:35" ht="12.75" hidden="1" customHeight="1" x14ac:dyDescent="0.25">
      <c r="A12" s="725" t="s">
        <v>820</v>
      </c>
      <c r="B12" s="726"/>
      <c r="C12" s="46">
        <v>1.3</v>
      </c>
      <c r="D12" s="48"/>
      <c r="E12" s="41"/>
      <c r="F12" s="348"/>
      <c r="G12" s="42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</row>
    <row r="13" spans="1:35" ht="12.75" hidden="1" customHeight="1" x14ac:dyDescent="0.25">
      <c r="A13" s="725" t="s">
        <v>821</v>
      </c>
      <c r="B13" s="726"/>
      <c r="C13" s="46">
        <f>C12*C11</f>
        <v>34.227171759239937</v>
      </c>
      <c r="D13" s="48" t="s">
        <v>828</v>
      </c>
      <c r="E13" s="41"/>
      <c r="F13" s="348"/>
      <c r="G13" s="461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</row>
    <row r="14" spans="1:35" ht="12.75" hidden="1" customHeight="1" x14ac:dyDescent="0.25">
      <c r="A14" s="725" t="s">
        <v>822</v>
      </c>
      <c r="B14" s="726"/>
      <c r="C14" s="46">
        <v>2</v>
      </c>
      <c r="D14" s="48"/>
      <c r="E14" s="41"/>
      <c r="F14" s="348"/>
      <c r="G14" s="42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</row>
    <row r="15" spans="1:35" ht="12.75" hidden="1" customHeight="1" x14ac:dyDescent="0.25">
      <c r="A15" s="725" t="s">
        <v>823</v>
      </c>
      <c r="B15" s="726"/>
      <c r="C15" s="46">
        <f>C14*C11</f>
        <v>52.657187321907593</v>
      </c>
      <c r="D15" s="48" t="s">
        <v>828</v>
      </c>
      <c r="E15" s="41"/>
      <c r="F15" s="348"/>
      <c r="G15" s="42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</row>
    <row r="16" spans="1:35" ht="12.75" hidden="1" customHeight="1" x14ac:dyDescent="0.25">
      <c r="A16" s="725" t="s">
        <v>835</v>
      </c>
      <c r="B16" s="726"/>
      <c r="C16" s="46">
        <v>0.8</v>
      </c>
      <c r="D16" s="48"/>
      <c r="E16" s="41"/>
      <c r="F16" s="348"/>
      <c r="G16" s="42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</row>
    <row r="17" spans="1:33" ht="12.75" hidden="1" customHeight="1" x14ac:dyDescent="0.25">
      <c r="A17" s="725" t="s">
        <v>824</v>
      </c>
      <c r="B17" s="726"/>
      <c r="C17" s="46">
        <f>C16*C15</f>
        <v>42.125749857526074</v>
      </c>
      <c r="D17" s="48" t="s">
        <v>828</v>
      </c>
      <c r="E17" s="41"/>
      <c r="F17" s="348"/>
      <c r="G17" s="42"/>
      <c r="H17" s="349"/>
      <c r="I17" s="349"/>
      <c r="J17" s="349"/>
      <c r="K17" s="349"/>
      <c r="L17" s="349"/>
      <c r="M17" s="349"/>
      <c r="N17" s="349"/>
      <c r="O17" s="349"/>
      <c r="P17" s="349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</row>
    <row r="18" spans="1:33" ht="12.75" hidden="1" customHeight="1" x14ac:dyDescent="0.25">
      <c r="A18" s="725" t="s">
        <v>831</v>
      </c>
      <c r="B18" s="726"/>
      <c r="C18" s="46">
        <f>C17/C7</f>
        <v>6.2678062678062675E-3</v>
      </c>
      <c r="D18" s="48" t="s">
        <v>830</v>
      </c>
      <c r="E18" s="49"/>
      <c r="F18" s="325"/>
      <c r="G18" s="266"/>
      <c r="H18" s="267"/>
      <c r="I18" s="267"/>
      <c r="J18" s="34"/>
      <c r="K18" s="267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</row>
    <row r="19" spans="1:33" ht="12.75" hidden="1" customHeight="1" x14ac:dyDescent="0.25">
      <c r="A19" s="725" t="s">
        <v>876</v>
      </c>
      <c r="B19" s="726"/>
      <c r="C19" s="46">
        <f>0.05*((SUM(O25:O72)/1000))</f>
        <v>0.11633800000000001</v>
      </c>
      <c r="D19" s="48" t="s">
        <v>1086</v>
      </c>
      <c r="E19" s="49"/>
      <c r="F19" s="325"/>
      <c r="G19" s="266"/>
      <c r="H19" s="267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</row>
    <row r="20" spans="1:33" hidden="1" x14ac:dyDescent="0.25">
      <c r="A20" s="717" t="s">
        <v>837</v>
      </c>
      <c r="B20" s="718"/>
      <c r="C20" s="39">
        <f>+(C17+C19)</f>
        <v>42.242087857526073</v>
      </c>
      <c r="D20" s="40" t="s">
        <v>840</v>
      </c>
      <c r="E20" s="41"/>
      <c r="F20" s="35"/>
      <c r="G20" s="43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</row>
    <row r="21" spans="1:33" hidden="1" x14ac:dyDescent="0.25">
      <c r="A21" s="725" t="s">
        <v>831</v>
      </c>
      <c r="B21" s="726"/>
      <c r="C21" s="46">
        <f>C20/C3</f>
        <v>4.465336982825166E-2</v>
      </c>
      <c r="D21" s="48" t="s">
        <v>859</v>
      </c>
      <c r="E21" s="49"/>
      <c r="F21" s="35"/>
      <c r="G21" s="43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</row>
    <row r="22" spans="1:33" ht="13.5" thickBot="1" x14ac:dyDescent="0.3">
      <c r="A22" s="45"/>
      <c r="B22" s="45"/>
      <c r="C22" s="45"/>
      <c r="D22" s="45"/>
      <c r="E22" s="51"/>
      <c r="F22" s="43"/>
      <c r="G22" s="43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</row>
    <row r="23" spans="1:33" ht="23.25" customHeight="1" x14ac:dyDescent="0.25">
      <c r="A23" s="728" t="s">
        <v>877</v>
      </c>
      <c r="B23" s="730" t="s">
        <v>841</v>
      </c>
      <c r="C23" s="731"/>
      <c r="D23" s="750" t="s">
        <v>883</v>
      </c>
      <c r="E23" s="751"/>
      <c r="F23" s="741" t="s">
        <v>842</v>
      </c>
      <c r="G23" s="742"/>
      <c r="H23" s="743"/>
      <c r="I23" s="744" t="s">
        <v>844</v>
      </c>
      <c r="J23" s="745"/>
      <c r="K23" s="746"/>
      <c r="L23" s="747"/>
      <c r="M23" s="748"/>
      <c r="N23" s="748"/>
      <c r="O23" s="749"/>
      <c r="P23" s="737" t="s">
        <v>882</v>
      </c>
      <c r="Q23" s="735"/>
      <c r="R23" s="736"/>
      <c r="S23" s="737" t="s">
        <v>881</v>
      </c>
      <c r="T23" s="735"/>
      <c r="U23" s="736"/>
      <c r="V23" s="737" t="s">
        <v>41</v>
      </c>
      <c r="W23" s="735"/>
      <c r="X23" s="735"/>
      <c r="Y23" s="735"/>
      <c r="Z23" s="735"/>
      <c r="AA23" s="735"/>
      <c r="AB23" s="735"/>
      <c r="AC23" s="736"/>
      <c r="AD23" s="734" t="s">
        <v>880</v>
      </c>
      <c r="AE23" s="735"/>
      <c r="AF23" s="735"/>
      <c r="AG23" s="736"/>
    </row>
    <row r="24" spans="1:33" ht="41.25" customHeight="1" thickBot="1" x14ac:dyDescent="0.3">
      <c r="A24" s="729"/>
      <c r="B24" s="732"/>
      <c r="C24" s="733"/>
      <c r="D24" s="259" t="s">
        <v>884</v>
      </c>
      <c r="E24" s="260" t="s">
        <v>1091</v>
      </c>
      <c r="F24" s="261" t="s">
        <v>878</v>
      </c>
      <c r="G24" s="262" t="s">
        <v>843</v>
      </c>
      <c r="H24" s="263" t="s">
        <v>879</v>
      </c>
      <c r="I24" s="264" t="s">
        <v>878</v>
      </c>
      <c r="J24" s="262" t="s">
        <v>845</v>
      </c>
      <c r="K24" s="263" t="s">
        <v>879</v>
      </c>
      <c r="L24" s="264" t="s">
        <v>846</v>
      </c>
      <c r="M24" s="262" t="s">
        <v>25</v>
      </c>
      <c r="N24" s="262" t="s">
        <v>26</v>
      </c>
      <c r="O24" s="263" t="s">
        <v>818</v>
      </c>
      <c r="P24" s="264" t="s">
        <v>886</v>
      </c>
      <c r="Q24" s="262" t="s">
        <v>847</v>
      </c>
      <c r="R24" s="263" t="s">
        <v>848</v>
      </c>
      <c r="S24" s="264" t="s">
        <v>854</v>
      </c>
      <c r="T24" s="262" t="s">
        <v>849</v>
      </c>
      <c r="U24" s="263" t="s">
        <v>890</v>
      </c>
      <c r="V24" s="264" t="s">
        <v>850</v>
      </c>
      <c r="W24" s="262" t="s">
        <v>51</v>
      </c>
      <c r="X24" s="262" t="s">
        <v>851</v>
      </c>
      <c r="Y24" s="262" t="s">
        <v>42</v>
      </c>
      <c r="Z24" s="262" t="s">
        <v>43</v>
      </c>
      <c r="AA24" s="262" t="s">
        <v>44</v>
      </c>
      <c r="AB24" s="262" t="s">
        <v>53</v>
      </c>
      <c r="AC24" s="263" t="s">
        <v>45</v>
      </c>
      <c r="AD24" s="265" t="s">
        <v>52</v>
      </c>
      <c r="AE24" s="262" t="s">
        <v>817</v>
      </c>
      <c r="AF24" s="262" t="s">
        <v>852</v>
      </c>
      <c r="AG24" s="263" t="s">
        <v>54</v>
      </c>
    </row>
    <row r="25" spans="1:33" s="435" customFormat="1" ht="12.75" customHeight="1" x14ac:dyDescent="0.25">
      <c r="A25" s="738" t="s">
        <v>1092</v>
      </c>
      <c r="B25" s="370" t="s">
        <v>1114</v>
      </c>
      <c r="C25" s="371" t="s">
        <v>1115</v>
      </c>
      <c r="D25" s="372">
        <f>0+183</f>
        <v>183</v>
      </c>
      <c r="E25" s="373">
        <f>D25</f>
        <v>183</v>
      </c>
      <c r="F25" s="374">
        <v>2</v>
      </c>
      <c r="G25" s="375">
        <f t="shared" ref="G25:G67" si="0">+H25-F25</f>
        <v>25.91</v>
      </c>
      <c r="H25" s="376">
        <v>27.91</v>
      </c>
      <c r="I25" s="377">
        <v>3.05</v>
      </c>
      <c r="J25" s="375">
        <f t="shared" ref="J25:J70" si="1">+K25-I25</f>
        <v>25.689999999999998</v>
      </c>
      <c r="K25" s="376">
        <v>28.74</v>
      </c>
      <c r="L25" s="374">
        <f>((G25-J25)/O25)*100</f>
        <v>0.27500000000000302</v>
      </c>
      <c r="M25" s="378" t="s">
        <v>30</v>
      </c>
      <c r="N25" s="379">
        <v>8.9999999999999993E-3</v>
      </c>
      <c r="O25" s="380">
        <v>80</v>
      </c>
      <c r="P25" s="381">
        <v>450</v>
      </c>
      <c r="Q25" s="379">
        <f>VLOOKUP(P25,Data!A$24:F$35,3)</f>
        <v>417.2</v>
      </c>
      <c r="R25" s="382">
        <f t="shared" ref="R25:R31" si="2">+Q25/1000</f>
        <v>0.41720000000000002</v>
      </c>
      <c r="S25" s="383">
        <f t="shared" ref="S25:S31" si="3">+T25/1000</f>
        <v>0.10213396667857007</v>
      </c>
      <c r="T25" s="379">
        <f>(E25*$C$21)+Noe!B20</f>
        <v>102.13396667857006</v>
      </c>
      <c r="U25" s="384">
        <f t="shared" ref="U25:U70" si="4">+IF(T25&lt;1.5,1.5,T25)</f>
        <v>102.13396667857006</v>
      </c>
      <c r="V25" s="385">
        <f t="shared" ref="V25:V31" si="5">+W25*(PI()*(R25^2)/4)*1000</f>
        <v>158.84286074849132</v>
      </c>
      <c r="W25" s="378">
        <f>(R25/4)^(2/3)*SQRT(L25/100)/0.01</f>
        <v>1.1619547594831632</v>
      </c>
      <c r="X25" s="378">
        <f t="shared" ref="X25:X72" si="6">1000*L25/100*R25/4</f>
        <v>0.28682500000000316</v>
      </c>
      <c r="Y25" s="375">
        <f t="shared" ref="Y25:Y30" si="7">ROUND(U25/V25,2)</f>
        <v>0.64</v>
      </c>
      <c r="Z25" s="375">
        <f>VLOOKUP($Y25,Relaciones!$A$4:$E$106,2)</f>
        <v>0.91800000000000004</v>
      </c>
      <c r="AA25" s="429">
        <f>VLOOKUP($Y25,Relaciones!$A$4:$E$106,3)</f>
        <v>0.65100000000000002</v>
      </c>
      <c r="AB25" s="375">
        <f>VLOOKUP($Y25,Relaciones!$A$4:$E$106,4)</f>
        <v>1.151</v>
      </c>
      <c r="AC25" s="376">
        <f>VLOOKUP($Y25,Relaciones!$A$4:$E$106,5)</f>
        <v>0.56799999999999995</v>
      </c>
      <c r="AD25" s="374">
        <f t="shared" ref="AD25:AD31" si="8">ROUND(Z25*W25,2)</f>
        <v>1.07</v>
      </c>
      <c r="AE25" s="386" t="str">
        <f t="shared" ref="AE25:AE72" si="9">+IF(AD25&lt;0.56,"NO CUMPLE","CUMPLE")</f>
        <v>CUMPLE</v>
      </c>
      <c r="AF25" s="379">
        <f t="shared" ref="AF25:AF72" si="10">ROUND((1000*(R25/4*AB25)*L25/100),2)</f>
        <v>0.33</v>
      </c>
      <c r="AG25" s="387" t="str">
        <f>+IF(AF25&lt;0.1, "NO CUMPLE", "OK")</f>
        <v>OK</v>
      </c>
    </row>
    <row r="26" spans="1:33" s="435" customFormat="1" ht="15" customHeight="1" x14ac:dyDescent="0.25">
      <c r="A26" s="739"/>
      <c r="B26" s="388" t="str">
        <f t="shared" ref="B26:B31" si="11">C25</f>
        <v>BZ 79</v>
      </c>
      <c r="C26" s="389" t="s">
        <v>1119</v>
      </c>
      <c r="D26" s="59">
        <v>0</v>
      </c>
      <c r="E26" s="390">
        <f t="shared" ref="E26:E68" si="12">+E25+D26</f>
        <v>183</v>
      </c>
      <c r="F26" s="93">
        <f>+I25</f>
        <v>3.05</v>
      </c>
      <c r="G26" s="94">
        <f t="shared" si="0"/>
        <v>25.689999999999998</v>
      </c>
      <c r="H26" s="391">
        <f>+K25</f>
        <v>28.74</v>
      </c>
      <c r="I26" s="392">
        <v>4.25</v>
      </c>
      <c r="J26" s="393">
        <f t="shared" si="1"/>
        <v>25.5</v>
      </c>
      <c r="K26" s="394">
        <v>29.75</v>
      </c>
      <c r="L26" s="395">
        <f>((G26-J26)/O26)*100</f>
        <v>0.27846988128388939</v>
      </c>
      <c r="M26" s="396" t="s">
        <v>30</v>
      </c>
      <c r="N26" s="397">
        <v>8.9999999999999993E-3</v>
      </c>
      <c r="O26" s="398">
        <v>68.23</v>
      </c>
      <c r="P26" s="399">
        <v>450</v>
      </c>
      <c r="Q26" s="397">
        <f>VLOOKUP(P26,Data!A$24:F$35,3)</f>
        <v>417.2</v>
      </c>
      <c r="R26" s="400">
        <f t="shared" si="2"/>
        <v>0.41720000000000002</v>
      </c>
      <c r="S26" s="401">
        <f t="shared" si="3"/>
        <v>0.10213396667857007</v>
      </c>
      <c r="T26" s="54">
        <f>(E26*$C$21)+Noe!$B$20</f>
        <v>102.13396667857006</v>
      </c>
      <c r="U26" s="402">
        <f t="shared" si="4"/>
        <v>102.13396667857006</v>
      </c>
      <c r="V26" s="399">
        <f t="shared" si="5"/>
        <v>159.84183917443232</v>
      </c>
      <c r="W26" s="396">
        <f>(R26/4)^(2/3)*SQRT(L26/100)/0.01</f>
        <v>1.1692624076278353</v>
      </c>
      <c r="X26" s="396">
        <f t="shared" si="6"/>
        <v>0.29044408617909662</v>
      </c>
      <c r="Y26" s="393">
        <f t="shared" si="7"/>
        <v>0.64</v>
      </c>
      <c r="Z26" s="393">
        <f>VLOOKUP($Y26,Relaciones!$A$4:$E$106,2)</f>
        <v>0.91800000000000004</v>
      </c>
      <c r="AA26" s="430">
        <f>VLOOKUP($Y26,Relaciones!$A$4:$E$106,3)</f>
        <v>0.65100000000000002</v>
      </c>
      <c r="AB26" s="393">
        <f>VLOOKUP($Y26,Relaciones!$A$4:$E$106,4)</f>
        <v>1.151</v>
      </c>
      <c r="AC26" s="394">
        <f>VLOOKUP($Y26,Relaciones!$A$4:$E$106,5)</f>
        <v>0.56799999999999995</v>
      </c>
      <c r="AD26" s="395">
        <f t="shared" si="8"/>
        <v>1.07</v>
      </c>
      <c r="AE26" s="403" t="str">
        <f t="shared" si="9"/>
        <v>CUMPLE</v>
      </c>
      <c r="AF26" s="397">
        <f t="shared" si="10"/>
        <v>0.33</v>
      </c>
      <c r="AG26" s="404" t="str">
        <f>+IF(AF26&lt;0.1, "NO CUMPLE", "OK")</f>
        <v>OK</v>
      </c>
    </row>
    <row r="27" spans="1:33" s="435" customFormat="1" ht="15.75" customHeight="1" x14ac:dyDescent="0.25">
      <c r="A27" s="739"/>
      <c r="B27" s="388" t="str">
        <f t="shared" si="11"/>
        <v>BZ 80</v>
      </c>
      <c r="C27" s="405" t="s">
        <v>1120</v>
      </c>
      <c r="D27" s="59">
        <v>0</v>
      </c>
      <c r="E27" s="390">
        <f t="shared" si="12"/>
        <v>183</v>
      </c>
      <c r="F27" s="93">
        <f t="shared" ref="F27:F68" si="13">+I26</f>
        <v>4.25</v>
      </c>
      <c r="G27" s="94">
        <f t="shared" si="0"/>
        <v>25.5</v>
      </c>
      <c r="H27" s="391">
        <f t="shared" ref="H27:H70" si="14">+K26</f>
        <v>29.75</v>
      </c>
      <c r="I27" s="60">
        <v>2.0499999999999998</v>
      </c>
      <c r="J27" s="94">
        <f t="shared" si="1"/>
        <v>25.29</v>
      </c>
      <c r="K27" s="391">
        <v>27.34</v>
      </c>
      <c r="L27" s="93">
        <f>((G27-J27)/O27)*100</f>
        <v>0.30778250036640897</v>
      </c>
      <c r="M27" s="53" t="s">
        <v>30</v>
      </c>
      <c r="N27" s="54">
        <v>8.9999999999999993E-3</v>
      </c>
      <c r="O27" s="406">
        <v>68.23</v>
      </c>
      <c r="P27" s="399">
        <v>450</v>
      </c>
      <c r="Q27" s="54">
        <f>VLOOKUP(P27,Data!A$24:F$35,3)</f>
        <v>417.2</v>
      </c>
      <c r="R27" s="408">
        <f t="shared" si="2"/>
        <v>0.41720000000000002</v>
      </c>
      <c r="S27" s="409">
        <f t="shared" si="3"/>
        <v>0.10213396667857007</v>
      </c>
      <c r="T27" s="54">
        <f>(E27*$C$21)+Noe!$B$20</f>
        <v>102.13396667857006</v>
      </c>
      <c r="U27" s="95">
        <f t="shared" si="4"/>
        <v>102.13396667857006</v>
      </c>
      <c r="V27" s="407">
        <f t="shared" si="5"/>
        <v>168.04411772914617</v>
      </c>
      <c r="W27" s="53">
        <f>(R27/4)^(2/3)*SQRT(L27/100)/0.01</f>
        <v>1.2292630684088515</v>
      </c>
      <c r="X27" s="53">
        <f t="shared" si="6"/>
        <v>0.32101714788216457</v>
      </c>
      <c r="Y27" s="94">
        <f t="shared" si="7"/>
        <v>0.61</v>
      </c>
      <c r="Z27" s="94">
        <f>VLOOKUP($Y27,Relaciones!$A$4:$E$106,2)</f>
        <v>0.90300000000000002</v>
      </c>
      <c r="AA27" s="104">
        <f>VLOOKUP($Y27,Relaciones!$A$4:$E$106,3)</f>
        <v>0.63200000000000001</v>
      </c>
      <c r="AB27" s="94">
        <f>VLOOKUP($Y27,Relaciones!$A$4:$E$106,4)</f>
        <v>1.139</v>
      </c>
      <c r="AC27" s="391">
        <f>VLOOKUP($Y27,Relaciones!$A$4:$E$106,5)</f>
        <v>0.54200000000000004</v>
      </c>
      <c r="AD27" s="93">
        <f t="shared" si="8"/>
        <v>1.1100000000000001</v>
      </c>
      <c r="AE27" s="410" t="str">
        <f t="shared" si="9"/>
        <v>CUMPLE</v>
      </c>
      <c r="AF27" s="54">
        <f t="shared" si="10"/>
        <v>0.37</v>
      </c>
      <c r="AG27" s="411" t="str">
        <f>+IF(AF27&lt;0.1, "NO CUMPLE", "OK")</f>
        <v>OK</v>
      </c>
    </row>
    <row r="28" spans="1:33" s="100" customFormat="1" ht="15" customHeight="1" x14ac:dyDescent="0.25">
      <c r="A28" s="739"/>
      <c r="B28" s="388" t="str">
        <f t="shared" si="11"/>
        <v>BZ 81</v>
      </c>
      <c r="C28" s="389" t="s">
        <v>1121</v>
      </c>
      <c r="D28" s="59">
        <v>0</v>
      </c>
      <c r="E28" s="390">
        <f t="shared" si="12"/>
        <v>183</v>
      </c>
      <c r="F28" s="93">
        <f t="shared" si="13"/>
        <v>2.0499999999999998</v>
      </c>
      <c r="G28" s="94">
        <f t="shared" si="0"/>
        <v>25.29</v>
      </c>
      <c r="H28" s="391">
        <f t="shared" si="14"/>
        <v>27.34</v>
      </c>
      <c r="I28" s="60">
        <v>2.4</v>
      </c>
      <c r="J28" s="94">
        <f t="shared" si="1"/>
        <v>25.110000000000003</v>
      </c>
      <c r="K28" s="391">
        <v>27.51</v>
      </c>
      <c r="L28" s="93">
        <f t="shared" ref="L28:L69" si="15">((G28-J28)/O28)*100</f>
        <v>0.32644178454841521</v>
      </c>
      <c r="M28" s="53" t="s">
        <v>30</v>
      </c>
      <c r="N28" s="54">
        <v>8.9999999999999993E-3</v>
      </c>
      <c r="O28" s="406">
        <v>55.14</v>
      </c>
      <c r="P28" s="399">
        <v>450</v>
      </c>
      <c r="Q28" s="54">
        <f>VLOOKUP(P28,Data!A$24:F$35,3)</f>
        <v>417.2</v>
      </c>
      <c r="R28" s="408">
        <f t="shared" si="2"/>
        <v>0.41720000000000002</v>
      </c>
      <c r="S28" s="409">
        <f t="shared" si="3"/>
        <v>0.10213396667857007</v>
      </c>
      <c r="T28" s="54">
        <f>(E28*$C$21)+Noe!$B$20</f>
        <v>102.13396667857006</v>
      </c>
      <c r="U28" s="95">
        <f t="shared" si="4"/>
        <v>102.13396667857006</v>
      </c>
      <c r="V28" s="407">
        <f t="shared" si="5"/>
        <v>173.06299880666759</v>
      </c>
      <c r="W28" s="53">
        <f t="shared" ref="W28:W38" si="16">(R28/4)^(2/3)*SQRT(L28/100)/0.01</f>
        <v>1.2659767911901343</v>
      </c>
      <c r="X28" s="53">
        <f t="shared" si="6"/>
        <v>0.34047878128399711</v>
      </c>
      <c r="Y28" s="94">
        <f t="shared" si="7"/>
        <v>0.59</v>
      </c>
      <c r="Z28" s="94">
        <f>VLOOKUP($Y28,Relaciones!$A$4:$E$106,2)</f>
        <v>0.89500000000000002</v>
      </c>
      <c r="AA28" s="104">
        <f>VLOOKUP($Y28,Relaciones!$A$4:$E$106,3)</f>
        <v>0.62</v>
      </c>
      <c r="AB28" s="94">
        <f>VLOOKUP($Y28,Relaciones!$A$4:$E$106,4)</f>
        <v>1.1320000000000001</v>
      </c>
      <c r="AC28" s="391">
        <f>VLOOKUP($Y28,Relaciones!$A$4:$E$106,5)</f>
        <v>0.52600000000000002</v>
      </c>
      <c r="AD28" s="93">
        <f t="shared" si="8"/>
        <v>1.1299999999999999</v>
      </c>
      <c r="AE28" s="410" t="str">
        <f t="shared" si="9"/>
        <v>CUMPLE</v>
      </c>
      <c r="AF28" s="54">
        <f t="shared" si="10"/>
        <v>0.39</v>
      </c>
      <c r="AG28" s="411" t="str">
        <f>+IF(AF28&lt;0.1, "NO CUMPLE", "OK")</f>
        <v>OK</v>
      </c>
    </row>
    <row r="29" spans="1:33" s="436" customFormat="1" ht="12.75" customHeight="1" x14ac:dyDescent="0.25">
      <c r="A29" s="739"/>
      <c r="B29" s="388" t="str">
        <f t="shared" si="11"/>
        <v>BZ 82</v>
      </c>
      <c r="C29" s="405" t="s">
        <v>1116</v>
      </c>
      <c r="D29" s="59">
        <f>0+73</f>
        <v>73</v>
      </c>
      <c r="E29" s="390">
        <f t="shared" si="12"/>
        <v>256</v>
      </c>
      <c r="F29" s="93">
        <f t="shared" si="13"/>
        <v>2.4</v>
      </c>
      <c r="G29" s="94">
        <f t="shared" si="0"/>
        <v>25.110000000000003</v>
      </c>
      <c r="H29" s="391">
        <f t="shared" si="14"/>
        <v>27.51</v>
      </c>
      <c r="I29" s="60">
        <v>2.0499999999999998</v>
      </c>
      <c r="J29" s="94">
        <f t="shared" si="1"/>
        <v>23.56</v>
      </c>
      <c r="K29" s="391">
        <v>25.61</v>
      </c>
      <c r="L29" s="93">
        <f>((G29-J29)/O29)*100</f>
        <v>3.9662231320368586</v>
      </c>
      <c r="M29" s="53" t="s">
        <v>30</v>
      </c>
      <c r="N29" s="54">
        <v>8.9999999999999993E-3</v>
      </c>
      <c r="O29" s="406">
        <v>39.08</v>
      </c>
      <c r="P29" s="399">
        <v>450</v>
      </c>
      <c r="Q29" s="54">
        <f>VLOOKUP(P29,Data!A$24:F$35,3)</f>
        <v>417.2</v>
      </c>
      <c r="R29" s="408">
        <f t="shared" si="2"/>
        <v>0.41720000000000002</v>
      </c>
      <c r="S29" s="409">
        <f t="shared" si="3"/>
        <v>0.10539366267603242</v>
      </c>
      <c r="T29" s="54">
        <f>(E29*$C$21)+Noe!$B$20</f>
        <v>105.39366267603242</v>
      </c>
      <c r="U29" s="95">
        <f t="shared" si="4"/>
        <v>105.39366267603242</v>
      </c>
      <c r="V29" s="407">
        <f t="shared" si="5"/>
        <v>603.2397130936323</v>
      </c>
      <c r="W29" s="53">
        <f t="shared" si="16"/>
        <v>4.4127715431180388</v>
      </c>
      <c r="X29" s="53">
        <f t="shared" si="6"/>
        <v>4.1367707267144445</v>
      </c>
      <c r="Y29" s="94">
        <f t="shared" si="7"/>
        <v>0.17</v>
      </c>
      <c r="Z29" s="94">
        <f>VLOOKUP($Y29,Relaciones!$A$4:$E$106,2)</f>
        <v>0.624</v>
      </c>
      <c r="AA29" s="104">
        <f>VLOOKUP($Y29,Relaciones!$A$4:$E$106,3)</f>
        <v>0.315</v>
      </c>
      <c r="AB29" s="94">
        <f>VLOOKUP($Y29,Relaciones!$A$4:$E$106,4)</f>
        <v>0.71599999999999997</v>
      </c>
      <c r="AC29" s="391">
        <f>VLOOKUP($Y29,Relaciones!$A$4:$E$106,5)</f>
        <v>0.22900000000000001</v>
      </c>
      <c r="AD29" s="93">
        <f t="shared" si="8"/>
        <v>2.75</v>
      </c>
      <c r="AE29" s="410" t="str">
        <f t="shared" si="9"/>
        <v>CUMPLE</v>
      </c>
      <c r="AF29" s="54">
        <f t="shared" si="10"/>
        <v>2.96</v>
      </c>
      <c r="AG29" s="411" t="str">
        <f t="shared" ref="AG29:AG37" si="17">+IF(AF29&lt;0.1, "NO CUMPLE", "OK")</f>
        <v>OK</v>
      </c>
    </row>
    <row r="30" spans="1:33" s="436" customFormat="1" ht="15" customHeight="1" x14ac:dyDescent="0.25">
      <c r="A30" s="739"/>
      <c r="B30" s="388" t="str">
        <f t="shared" si="11"/>
        <v>BZ 83</v>
      </c>
      <c r="C30" s="389" t="s">
        <v>1117</v>
      </c>
      <c r="D30" s="59">
        <v>0</v>
      </c>
      <c r="E30" s="390">
        <f t="shared" si="12"/>
        <v>256</v>
      </c>
      <c r="F30" s="93">
        <f t="shared" si="13"/>
        <v>2.0499999999999998</v>
      </c>
      <c r="G30" s="94">
        <f t="shared" si="0"/>
        <v>23.56</v>
      </c>
      <c r="H30" s="391">
        <f t="shared" si="14"/>
        <v>25.61</v>
      </c>
      <c r="I30" s="60">
        <v>1.95</v>
      </c>
      <c r="J30" s="94">
        <f t="shared" si="1"/>
        <v>23.39</v>
      </c>
      <c r="K30" s="391">
        <v>25.34</v>
      </c>
      <c r="L30" s="93">
        <f t="shared" si="15"/>
        <v>0.24999999999999728</v>
      </c>
      <c r="M30" s="53" t="s">
        <v>30</v>
      </c>
      <c r="N30" s="54">
        <v>8.9999999999999993E-3</v>
      </c>
      <c r="O30" s="406">
        <v>68</v>
      </c>
      <c r="P30" s="399">
        <v>450</v>
      </c>
      <c r="Q30" s="54">
        <f>VLOOKUP(P30,Data!A$24:F$35,3)</f>
        <v>417.2</v>
      </c>
      <c r="R30" s="408">
        <f t="shared" si="2"/>
        <v>0.41720000000000002</v>
      </c>
      <c r="S30" s="409">
        <f t="shared" si="3"/>
        <v>0.10539366267603242</v>
      </c>
      <c r="T30" s="54">
        <f>(E30*$C$21)+Noe!$B$20</f>
        <v>105.39366267603242</v>
      </c>
      <c r="U30" s="95">
        <f t="shared" si="4"/>
        <v>105.39366267603242</v>
      </c>
      <c r="V30" s="407">
        <f t="shared" si="5"/>
        <v>151.450725292432</v>
      </c>
      <c r="W30" s="53">
        <f t="shared" si="16"/>
        <v>1.1078803935630444</v>
      </c>
      <c r="X30" s="53">
        <f t="shared" si="6"/>
        <v>0.26074999999999721</v>
      </c>
      <c r="Y30" s="94">
        <f t="shared" si="7"/>
        <v>0.7</v>
      </c>
      <c r="Z30" s="94">
        <f>VLOOKUP($Y30,Relaciones!$A$4:$E$106,2)</f>
        <v>0.94499999999999995</v>
      </c>
      <c r="AA30" s="104">
        <f>VLOOKUP($Y30,Relaciones!$A$4:$E$106,3)</f>
        <v>0.69199999999999995</v>
      </c>
      <c r="AB30" s="94">
        <f>VLOOKUP($Y30,Relaciones!$A$4:$E$106,4)</f>
        <v>1.175</v>
      </c>
      <c r="AC30" s="391">
        <f>VLOOKUP($Y30,Relaciones!$A$4:$E$106,5)</f>
        <v>0.623</v>
      </c>
      <c r="AD30" s="93">
        <f t="shared" si="8"/>
        <v>1.05</v>
      </c>
      <c r="AE30" s="410" t="str">
        <f t="shared" si="9"/>
        <v>CUMPLE</v>
      </c>
      <c r="AF30" s="54">
        <f t="shared" si="10"/>
        <v>0.31</v>
      </c>
      <c r="AG30" s="411" t="str">
        <f t="shared" si="17"/>
        <v>OK</v>
      </c>
    </row>
    <row r="31" spans="1:33" s="100" customFormat="1" ht="15" customHeight="1" x14ac:dyDescent="0.25">
      <c r="A31" s="739"/>
      <c r="B31" s="388" t="str">
        <f t="shared" si="11"/>
        <v>BZ 84</v>
      </c>
      <c r="C31" s="405" t="s">
        <v>1118</v>
      </c>
      <c r="D31" s="59">
        <f>0+83</f>
        <v>83</v>
      </c>
      <c r="E31" s="390">
        <f t="shared" si="12"/>
        <v>339</v>
      </c>
      <c r="F31" s="93">
        <f t="shared" si="13"/>
        <v>1.95</v>
      </c>
      <c r="G31" s="94">
        <f t="shared" si="0"/>
        <v>23.39</v>
      </c>
      <c r="H31" s="391">
        <f t="shared" si="14"/>
        <v>25.34</v>
      </c>
      <c r="I31" s="60">
        <v>1.86</v>
      </c>
      <c r="J31" s="94">
        <f t="shared" si="1"/>
        <v>23.29</v>
      </c>
      <c r="K31" s="391">
        <v>25.15</v>
      </c>
      <c r="L31" s="93">
        <f t="shared" si="15"/>
        <v>0.2271694684234471</v>
      </c>
      <c r="M31" s="53" t="s">
        <v>30</v>
      </c>
      <c r="N31" s="54">
        <v>8.9999999999999993E-3</v>
      </c>
      <c r="O31" s="406">
        <v>44.02</v>
      </c>
      <c r="P31" s="399">
        <v>450</v>
      </c>
      <c r="Q31" s="54">
        <f>VLOOKUP(P31,Data!A$24:F$35,3)</f>
        <v>417.2</v>
      </c>
      <c r="R31" s="408">
        <f t="shared" si="2"/>
        <v>0.41720000000000002</v>
      </c>
      <c r="S31" s="409">
        <f t="shared" si="3"/>
        <v>0.10909989237177732</v>
      </c>
      <c r="T31" s="54">
        <f>(E31*$C$21)+Noe!$B$20</f>
        <v>109.09989237177732</v>
      </c>
      <c r="U31" s="95">
        <f t="shared" si="4"/>
        <v>109.09989237177732</v>
      </c>
      <c r="V31" s="407">
        <f t="shared" si="5"/>
        <v>144.36979309154677</v>
      </c>
      <c r="W31" s="53">
        <f t="shared" si="16"/>
        <v>1.0560825171358261</v>
      </c>
      <c r="X31" s="53">
        <f t="shared" si="6"/>
        <v>0.23693775556565533</v>
      </c>
      <c r="Y31" s="94">
        <f>ROUND(U31/V31,2)</f>
        <v>0.76</v>
      </c>
      <c r="Z31" s="94">
        <f>VLOOKUP($Y31,Relaciones!$A$4:$E$106,2)</f>
        <v>0.96899999999999997</v>
      </c>
      <c r="AA31" s="104">
        <f>VLOOKUP($Y31,Relaciones!$A$4:$E$106,3)</f>
        <v>0.73199999999999998</v>
      </c>
      <c r="AB31" s="94">
        <f>VLOOKUP($Y31,Relaciones!$A$4:$E$106,4)</f>
        <v>1.1930000000000001</v>
      </c>
      <c r="AC31" s="391">
        <f>VLOOKUP($Y31,Relaciones!$A$4:$E$106,5)</f>
        <v>0.68799999999999994</v>
      </c>
      <c r="AD31" s="93">
        <f t="shared" si="8"/>
        <v>1.02</v>
      </c>
      <c r="AE31" s="410" t="str">
        <f t="shared" si="9"/>
        <v>CUMPLE</v>
      </c>
      <c r="AF31" s="54">
        <f t="shared" si="10"/>
        <v>0.28000000000000003</v>
      </c>
      <c r="AG31" s="411" t="str">
        <f t="shared" si="17"/>
        <v>OK</v>
      </c>
    </row>
    <row r="32" spans="1:33" s="438" customFormat="1" ht="12.75" customHeight="1" x14ac:dyDescent="0.25">
      <c r="A32" s="739"/>
      <c r="B32" s="388" t="str">
        <f t="shared" ref="B32:B42" si="18">C31</f>
        <v>BZ 85</v>
      </c>
      <c r="C32" s="389" t="s">
        <v>1162</v>
      </c>
      <c r="D32" s="59">
        <v>0</v>
      </c>
      <c r="E32" s="390">
        <f t="shared" si="12"/>
        <v>339</v>
      </c>
      <c r="F32" s="462">
        <f t="shared" si="13"/>
        <v>1.86</v>
      </c>
      <c r="G32" s="463">
        <f t="shared" si="0"/>
        <v>23.29</v>
      </c>
      <c r="H32" s="464">
        <f t="shared" si="14"/>
        <v>25.15</v>
      </c>
      <c r="I32" s="465">
        <v>2.9</v>
      </c>
      <c r="J32" s="463">
        <f t="shared" si="1"/>
        <v>23.19</v>
      </c>
      <c r="K32" s="464">
        <v>26.09</v>
      </c>
      <c r="L32" s="93">
        <f t="shared" si="15"/>
        <v>0.22946305644790699</v>
      </c>
      <c r="M32" s="53" t="s">
        <v>30</v>
      </c>
      <c r="N32" s="54">
        <v>8.9999999999999993E-3</v>
      </c>
      <c r="O32" s="406">
        <v>43.58</v>
      </c>
      <c r="P32" s="399">
        <v>450</v>
      </c>
      <c r="Q32" s="54">
        <f>VLOOKUP(P32,Data!A$24:F$35,3)</f>
        <v>417.2</v>
      </c>
      <c r="R32" s="408">
        <f t="shared" ref="R32:R37" si="19">+Q32/1000</f>
        <v>0.41720000000000002</v>
      </c>
      <c r="S32" s="409">
        <f t="shared" ref="S32:S37" si="20">+T32/1000</f>
        <v>0.10909989237177732</v>
      </c>
      <c r="T32" s="54">
        <f>(E32*$C$21)+Noe!$B$20</f>
        <v>109.09989237177732</v>
      </c>
      <c r="U32" s="95">
        <f t="shared" si="4"/>
        <v>109.09989237177732</v>
      </c>
      <c r="V32" s="407">
        <f t="shared" ref="V32:V38" si="21">+W32*(PI()*(R32^2)/4)*1000</f>
        <v>145.09676849352428</v>
      </c>
      <c r="W32" s="53">
        <f t="shared" si="16"/>
        <v>1.0614004302253699</v>
      </c>
      <c r="X32" s="53">
        <f t="shared" si="6"/>
        <v>0.239329967875167</v>
      </c>
      <c r="Y32" s="94">
        <f>ROUND(U32/V32,2)</f>
        <v>0.75</v>
      </c>
      <c r="Z32" s="94">
        <f>VLOOKUP($Y32,Relaciones!$A$4:$E$106,2)</f>
        <v>0.96499999999999997</v>
      </c>
      <c r="AA32" s="104">
        <f>VLOOKUP($Y32,Relaciones!$A$4:$E$106,3)</f>
        <v>0.72399999999999998</v>
      </c>
      <c r="AB32" s="94">
        <f>VLOOKUP($Y32,Relaciones!$A$4:$E$106,4)</f>
        <v>1.19</v>
      </c>
      <c r="AC32" s="391">
        <f>VLOOKUP($Y32,Relaciones!$A$4:$E$106,5)</f>
        <v>0.67700000000000005</v>
      </c>
      <c r="AD32" s="93">
        <f t="shared" ref="AD32:AD39" si="22">ROUND(Z32*W32,2)</f>
        <v>1.02</v>
      </c>
      <c r="AE32" s="410" t="str">
        <f t="shared" si="9"/>
        <v>CUMPLE</v>
      </c>
      <c r="AF32" s="54">
        <f t="shared" si="10"/>
        <v>0.28000000000000003</v>
      </c>
      <c r="AG32" s="411" t="str">
        <f t="shared" si="17"/>
        <v>OK</v>
      </c>
    </row>
    <row r="33" spans="1:33" s="438" customFormat="1" ht="15" customHeight="1" x14ac:dyDescent="0.25">
      <c r="A33" s="739"/>
      <c r="B33" s="388" t="str">
        <f t="shared" si="18"/>
        <v>BZ 86</v>
      </c>
      <c r="C33" s="405" t="s">
        <v>1163</v>
      </c>
      <c r="D33" s="59">
        <f>0+59+11</f>
        <v>70</v>
      </c>
      <c r="E33" s="390">
        <f t="shared" si="12"/>
        <v>409</v>
      </c>
      <c r="F33" s="93">
        <f t="shared" si="13"/>
        <v>2.9</v>
      </c>
      <c r="G33" s="94">
        <f t="shared" si="0"/>
        <v>23.19</v>
      </c>
      <c r="H33" s="391">
        <f t="shared" si="14"/>
        <v>26.09</v>
      </c>
      <c r="I33" s="60">
        <v>2.8</v>
      </c>
      <c r="J33" s="94">
        <f t="shared" si="1"/>
        <v>23.05</v>
      </c>
      <c r="K33" s="391">
        <v>25.85</v>
      </c>
      <c r="L33" s="93">
        <f t="shared" si="15"/>
        <v>0.25930727912576507</v>
      </c>
      <c r="M33" s="53" t="s">
        <v>30</v>
      </c>
      <c r="N33" s="54">
        <v>8.9999999999999993E-3</v>
      </c>
      <c r="O33" s="406">
        <v>53.99</v>
      </c>
      <c r="P33" s="399">
        <v>450</v>
      </c>
      <c r="Q33" s="54">
        <f>VLOOKUP(P33,Data!A$24:F$35,3)</f>
        <v>417.2</v>
      </c>
      <c r="R33" s="408">
        <f t="shared" si="19"/>
        <v>0.41720000000000002</v>
      </c>
      <c r="S33" s="409">
        <f t="shared" si="20"/>
        <v>0.11222562825975493</v>
      </c>
      <c r="T33" s="54">
        <f>(E33*$C$21)+Noe!$B$20</f>
        <v>112.22562825975493</v>
      </c>
      <c r="U33" s="95">
        <f t="shared" si="4"/>
        <v>112.22562825975493</v>
      </c>
      <c r="V33" s="407">
        <f t="shared" si="21"/>
        <v>154.24415201797245</v>
      </c>
      <c r="W33" s="53">
        <f t="shared" si="16"/>
        <v>1.128314648295768</v>
      </c>
      <c r="X33" s="53">
        <f t="shared" si="6"/>
        <v>0.27045749212817299</v>
      </c>
      <c r="Y33" s="94">
        <f t="shared" ref="Y33:Y42" si="23">ROUND(U33/V33,2)</f>
        <v>0.73</v>
      </c>
      <c r="Z33" s="94">
        <f>VLOOKUP($Y33,Relaciones!$A$4:$E$106,2)</f>
        <v>0.95799999999999996</v>
      </c>
      <c r="AA33" s="104">
        <f>VLOOKUP($Y33,Relaciones!$A$4:$E$106,3)</f>
        <v>0.71</v>
      </c>
      <c r="AB33" s="94">
        <f>VLOOKUP($Y33,Relaciones!$A$4:$E$106,4)</f>
        <v>1.1839999999999999</v>
      </c>
      <c r="AC33" s="391">
        <f>VLOOKUP($Y33,Relaciones!$A$4:$E$106,5)</f>
        <v>0.65400000000000003</v>
      </c>
      <c r="AD33" s="93">
        <f t="shared" si="22"/>
        <v>1.08</v>
      </c>
      <c r="AE33" s="410" t="str">
        <f t="shared" si="9"/>
        <v>CUMPLE</v>
      </c>
      <c r="AF33" s="54">
        <f t="shared" si="10"/>
        <v>0.32</v>
      </c>
      <c r="AG33" s="411" t="str">
        <f t="shared" si="17"/>
        <v>OK</v>
      </c>
    </row>
    <row r="34" spans="1:33" s="100" customFormat="1" ht="15" customHeight="1" x14ac:dyDescent="0.25">
      <c r="A34" s="739"/>
      <c r="B34" s="388" t="str">
        <f t="shared" si="18"/>
        <v>BZ 87</v>
      </c>
      <c r="C34" s="389" t="s">
        <v>1164</v>
      </c>
      <c r="D34" s="59">
        <f>6+0</f>
        <v>6</v>
      </c>
      <c r="E34" s="390">
        <f t="shared" si="12"/>
        <v>415</v>
      </c>
      <c r="F34" s="93">
        <f t="shared" si="13"/>
        <v>2.8</v>
      </c>
      <c r="G34" s="94">
        <f t="shared" si="0"/>
        <v>23.05</v>
      </c>
      <c r="H34" s="391">
        <f t="shared" si="14"/>
        <v>25.85</v>
      </c>
      <c r="I34" s="60">
        <v>2.95</v>
      </c>
      <c r="J34" s="94">
        <f t="shared" si="1"/>
        <v>22.93</v>
      </c>
      <c r="K34" s="391">
        <v>25.88</v>
      </c>
      <c r="L34" s="93">
        <f t="shared" si="15"/>
        <v>0.18770530267480212</v>
      </c>
      <c r="M34" s="53" t="s">
        <v>30</v>
      </c>
      <c r="N34" s="54">
        <v>8.9999999999999993E-3</v>
      </c>
      <c r="O34" s="406">
        <v>63.93</v>
      </c>
      <c r="P34" s="399">
        <v>500</v>
      </c>
      <c r="Q34" s="54">
        <f>VLOOKUP(P34,Data!A$24:F$35,3)</f>
        <v>464.9</v>
      </c>
      <c r="R34" s="408">
        <f t="shared" si="19"/>
        <v>0.46489999999999998</v>
      </c>
      <c r="S34" s="409">
        <f t="shared" si="20"/>
        <v>0.11249354847872445</v>
      </c>
      <c r="T34" s="54">
        <f>(E34*$C$21)+Noe!$B$20</f>
        <v>112.49354847872445</v>
      </c>
      <c r="U34" s="95">
        <f t="shared" si="4"/>
        <v>112.49354847872445</v>
      </c>
      <c r="V34" s="407">
        <f t="shared" si="21"/>
        <v>175.15140057366344</v>
      </c>
      <c r="W34" s="53">
        <f t="shared" si="16"/>
        <v>1.0318216608735438</v>
      </c>
      <c r="X34" s="53">
        <f t="shared" si="6"/>
        <v>0.21816048803378876</v>
      </c>
      <c r="Y34" s="94">
        <f t="shared" si="23"/>
        <v>0.64</v>
      </c>
      <c r="Z34" s="94">
        <f>VLOOKUP($Y34,Relaciones!$A$4:$E$106,2)</f>
        <v>0.91800000000000004</v>
      </c>
      <c r="AA34" s="104">
        <f>VLOOKUP($Y34,Relaciones!$A$4:$E$106,3)</f>
        <v>0.65100000000000002</v>
      </c>
      <c r="AB34" s="94">
        <f>VLOOKUP($Y34,Relaciones!$A$4:$E$106,4)</f>
        <v>1.151</v>
      </c>
      <c r="AC34" s="391">
        <f>VLOOKUP($Y34,Relaciones!$A$4:$E$106,5)</f>
        <v>0.56799999999999995</v>
      </c>
      <c r="AD34" s="93">
        <f t="shared" si="22"/>
        <v>0.95</v>
      </c>
      <c r="AE34" s="410" t="str">
        <f t="shared" si="9"/>
        <v>CUMPLE</v>
      </c>
      <c r="AF34" s="54">
        <f t="shared" si="10"/>
        <v>0.25</v>
      </c>
      <c r="AG34" s="411" t="str">
        <f t="shared" si="17"/>
        <v>OK</v>
      </c>
    </row>
    <row r="35" spans="1:33" s="433" customFormat="1" ht="12.75" customHeight="1" x14ac:dyDescent="0.25">
      <c r="A35" s="739"/>
      <c r="B35" s="388" t="str">
        <f t="shared" si="18"/>
        <v>BZ 88</v>
      </c>
      <c r="C35" s="405" t="s">
        <v>1165</v>
      </c>
      <c r="D35" s="59">
        <f>0+17+37</f>
        <v>54</v>
      </c>
      <c r="E35" s="390">
        <f t="shared" si="12"/>
        <v>469</v>
      </c>
      <c r="F35" s="93">
        <f t="shared" si="13"/>
        <v>2.95</v>
      </c>
      <c r="G35" s="94">
        <f t="shared" si="0"/>
        <v>22.93</v>
      </c>
      <c r="H35" s="391">
        <f t="shared" si="14"/>
        <v>25.88</v>
      </c>
      <c r="I35" s="60">
        <v>2.6</v>
      </c>
      <c r="J35" s="94">
        <f t="shared" si="1"/>
        <v>22.799999999999997</v>
      </c>
      <c r="K35" s="391">
        <v>25.4</v>
      </c>
      <c r="L35" s="93">
        <f t="shared" si="15"/>
        <v>0.2668856497639141</v>
      </c>
      <c r="M35" s="53" t="s">
        <v>30</v>
      </c>
      <c r="N35" s="54">
        <v>8.9999999999999993E-3</v>
      </c>
      <c r="O35" s="406">
        <v>48.71</v>
      </c>
      <c r="P35" s="399">
        <v>500</v>
      </c>
      <c r="Q35" s="54">
        <f>VLOOKUP(P35,Data!A$24:F$35,3)</f>
        <v>464.9</v>
      </c>
      <c r="R35" s="408">
        <f t="shared" si="19"/>
        <v>0.46489999999999998</v>
      </c>
      <c r="S35" s="409">
        <f t="shared" si="20"/>
        <v>0.11490483044945003</v>
      </c>
      <c r="T35" s="54">
        <f>(E35*$C$21)+Noe!$B$20</f>
        <v>114.90483044945003</v>
      </c>
      <c r="U35" s="95">
        <f t="shared" si="4"/>
        <v>114.90483044945003</v>
      </c>
      <c r="V35" s="407">
        <f t="shared" si="21"/>
        <v>208.85167130984973</v>
      </c>
      <c r="W35" s="53">
        <f t="shared" si="16"/>
        <v>1.230350871653537</v>
      </c>
      <c r="X35" s="53">
        <f t="shared" si="6"/>
        <v>0.31018784643810915</v>
      </c>
      <c r="Y35" s="94">
        <f t="shared" si="23"/>
        <v>0.55000000000000004</v>
      </c>
      <c r="Z35" s="94">
        <f>VLOOKUP($Y35,Relaciones!$A$4:$E$106,2)</f>
        <v>0.875</v>
      </c>
      <c r="AA35" s="104">
        <f>VLOOKUP($Y35,Relaciones!$A$4:$E$106,3)</f>
        <v>0.59399999999999997</v>
      </c>
      <c r="AB35" s="94">
        <f>VLOOKUP($Y35,Relaciones!$A$4:$E$106,4)</f>
        <v>1.113</v>
      </c>
      <c r="AC35" s="391">
        <f>VLOOKUP($Y35,Relaciones!$A$4:$E$106,5)</f>
        <v>0.49399999999999999</v>
      </c>
      <c r="AD35" s="93">
        <f t="shared" si="22"/>
        <v>1.08</v>
      </c>
      <c r="AE35" s="410" t="str">
        <f t="shared" si="9"/>
        <v>CUMPLE</v>
      </c>
      <c r="AF35" s="54">
        <f t="shared" si="10"/>
        <v>0.35</v>
      </c>
      <c r="AG35" s="411" t="str">
        <f t="shared" si="17"/>
        <v>OK</v>
      </c>
    </row>
    <row r="36" spans="1:33" s="100" customFormat="1" ht="15" customHeight="1" x14ac:dyDescent="0.25">
      <c r="A36" s="739"/>
      <c r="B36" s="388" t="str">
        <f t="shared" si="18"/>
        <v>BZ 89</v>
      </c>
      <c r="C36" s="389" t="s">
        <v>1166</v>
      </c>
      <c r="D36" s="59">
        <f>0+18+10</f>
        <v>28</v>
      </c>
      <c r="E36" s="390">
        <f t="shared" si="12"/>
        <v>497</v>
      </c>
      <c r="F36" s="93">
        <f>+I35</f>
        <v>2.6</v>
      </c>
      <c r="G36" s="94">
        <f t="shared" si="0"/>
        <v>22.799999999999997</v>
      </c>
      <c r="H36" s="391">
        <f t="shared" si="14"/>
        <v>25.4</v>
      </c>
      <c r="I36" s="60">
        <v>2.0499999999999998</v>
      </c>
      <c r="J36" s="94">
        <f t="shared" si="1"/>
        <v>22.689999999999998</v>
      </c>
      <c r="K36" s="391">
        <v>24.74</v>
      </c>
      <c r="L36" s="93">
        <f t="shared" si="15"/>
        <v>0.22458146182115032</v>
      </c>
      <c r="M36" s="53" t="s">
        <v>30</v>
      </c>
      <c r="N36" s="54">
        <v>8.9999999999999993E-3</v>
      </c>
      <c r="O36" s="406">
        <v>48.98</v>
      </c>
      <c r="P36" s="399">
        <v>500</v>
      </c>
      <c r="Q36" s="54">
        <f>VLOOKUP(P36,Data!A$24:F$35,3)</f>
        <v>464.9</v>
      </c>
      <c r="R36" s="408">
        <f t="shared" si="19"/>
        <v>0.46489999999999998</v>
      </c>
      <c r="S36" s="409">
        <f t="shared" si="20"/>
        <v>0.11615512480464107</v>
      </c>
      <c r="T36" s="54">
        <f>(E36*$C$21)+Noe!$B$20</f>
        <v>116.15512480464108</v>
      </c>
      <c r="U36" s="95">
        <f t="shared" si="4"/>
        <v>116.15512480464108</v>
      </c>
      <c r="V36" s="407">
        <f t="shared" si="21"/>
        <v>191.58534960388573</v>
      </c>
      <c r="W36" s="53">
        <f t="shared" si="16"/>
        <v>1.1286345012364363</v>
      </c>
      <c r="X36" s="53">
        <f t="shared" si="6"/>
        <v>0.26101980400163194</v>
      </c>
      <c r="Y36" s="94">
        <f t="shared" si="23"/>
        <v>0.61</v>
      </c>
      <c r="Z36" s="94">
        <f>VLOOKUP($Y36,Relaciones!$A$4:$E$106,2)</f>
        <v>0.90300000000000002</v>
      </c>
      <c r="AA36" s="104">
        <f>VLOOKUP($Y36,Relaciones!$A$4:$E$106,3)</f>
        <v>0.63200000000000001</v>
      </c>
      <c r="AB36" s="94">
        <f>VLOOKUP($Y36,Relaciones!$A$4:$E$106,4)</f>
        <v>1.139</v>
      </c>
      <c r="AC36" s="391">
        <f>VLOOKUP($Y36,Relaciones!$A$4:$E$106,5)</f>
        <v>0.54200000000000004</v>
      </c>
      <c r="AD36" s="93">
        <f t="shared" si="22"/>
        <v>1.02</v>
      </c>
      <c r="AE36" s="410" t="str">
        <f t="shared" si="9"/>
        <v>CUMPLE</v>
      </c>
      <c r="AF36" s="54">
        <f t="shared" si="10"/>
        <v>0.3</v>
      </c>
      <c r="AG36" s="411" t="str">
        <f t="shared" si="17"/>
        <v>OK</v>
      </c>
    </row>
    <row r="37" spans="1:33" s="434" customFormat="1" ht="12.75" customHeight="1" x14ac:dyDescent="0.25">
      <c r="A37" s="739"/>
      <c r="B37" s="388" t="str">
        <f t="shared" si="18"/>
        <v>BZ 90</v>
      </c>
      <c r="C37" s="405" t="s">
        <v>1172</v>
      </c>
      <c r="D37" s="59">
        <f>30+5</f>
        <v>35</v>
      </c>
      <c r="E37" s="390">
        <f t="shared" si="12"/>
        <v>532</v>
      </c>
      <c r="F37" s="93">
        <f t="shared" si="13"/>
        <v>2.0499999999999998</v>
      </c>
      <c r="G37" s="94">
        <f t="shared" si="0"/>
        <v>22.689999999999998</v>
      </c>
      <c r="H37" s="391">
        <f t="shared" si="14"/>
        <v>24.74</v>
      </c>
      <c r="I37" s="60">
        <v>1.9</v>
      </c>
      <c r="J37" s="94">
        <f t="shared" si="1"/>
        <v>22.580000000000002</v>
      </c>
      <c r="K37" s="391">
        <v>24.48</v>
      </c>
      <c r="L37" s="93">
        <f t="shared" si="15"/>
        <v>0.2316764953664614</v>
      </c>
      <c r="M37" s="53" t="s">
        <v>30</v>
      </c>
      <c r="N37" s="54">
        <v>8.9999999999999993E-3</v>
      </c>
      <c r="O37" s="406">
        <v>47.48</v>
      </c>
      <c r="P37" s="399">
        <v>500</v>
      </c>
      <c r="Q37" s="54">
        <f>VLOOKUP(P37,Data!A$24:F$35,3)</f>
        <v>464.9</v>
      </c>
      <c r="R37" s="408">
        <f t="shared" si="19"/>
        <v>0.46489999999999998</v>
      </c>
      <c r="S37" s="409">
        <f t="shared" si="20"/>
        <v>0.11771799274862989</v>
      </c>
      <c r="T37" s="54">
        <f>(E37*$C$21)+Noe!$B$20</f>
        <v>117.71799274862988</v>
      </c>
      <c r="U37" s="95">
        <f t="shared" si="4"/>
        <v>117.71799274862988</v>
      </c>
      <c r="V37" s="407">
        <f t="shared" si="21"/>
        <v>194.58812398421179</v>
      </c>
      <c r="W37" s="53">
        <f t="shared" si="16"/>
        <v>1.1463239267174132</v>
      </c>
      <c r="X37" s="53">
        <f t="shared" si="6"/>
        <v>0.26926600673966977</v>
      </c>
      <c r="Y37" s="94">
        <f t="shared" si="23"/>
        <v>0.6</v>
      </c>
      <c r="Z37" s="94">
        <f>VLOOKUP($Y37,Relaciones!$A$4:$E$106,2)</f>
        <v>0.9</v>
      </c>
      <c r="AA37" s="104">
        <f>VLOOKUP($Y37,Relaciones!$A$4:$E$106,3)</f>
        <v>0.626</v>
      </c>
      <c r="AB37" s="94">
        <f>VLOOKUP($Y37,Relaciones!$A$4:$E$106,4)</f>
        <v>1.1359999999999999</v>
      </c>
      <c r="AC37" s="391">
        <f>VLOOKUP($Y37,Relaciones!$A$4:$E$106,5)</f>
        <v>0.53400000000000003</v>
      </c>
      <c r="AD37" s="93">
        <f t="shared" si="22"/>
        <v>1.03</v>
      </c>
      <c r="AE37" s="410" t="str">
        <f t="shared" si="9"/>
        <v>CUMPLE</v>
      </c>
      <c r="AF37" s="54">
        <f t="shared" si="10"/>
        <v>0.31</v>
      </c>
      <c r="AG37" s="411" t="str">
        <f t="shared" si="17"/>
        <v>OK</v>
      </c>
    </row>
    <row r="38" spans="1:33" s="434" customFormat="1" ht="15" customHeight="1" x14ac:dyDescent="0.25">
      <c r="A38" s="739"/>
      <c r="B38" s="388" t="str">
        <f t="shared" si="18"/>
        <v>BZ 91</v>
      </c>
      <c r="C38" s="389" t="s">
        <v>1122</v>
      </c>
      <c r="D38" s="59">
        <v>0</v>
      </c>
      <c r="E38" s="390">
        <f t="shared" si="12"/>
        <v>532</v>
      </c>
      <c r="F38" s="93">
        <f t="shared" si="13"/>
        <v>1.9</v>
      </c>
      <c r="G38" s="94">
        <f t="shared" si="0"/>
        <v>22.580000000000002</v>
      </c>
      <c r="H38" s="391">
        <f t="shared" si="14"/>
        <v>24.48</v>
      </c>
      <c r="I38" s="60">
        <v>2.2999999999999998</v>
      </c>
      <c r="J38" s="94">
        <f t="shared" si="1"/>
        <v>22.55</v>
      </c>
      <c r="K38" s="391">
        <v>24.85</v>
      </c>
      <c r="L38" s="93">
        <f t="shared" si="15"/>
        <v>0.1414427157001468</v>
      </c>
      <c r="M38" s="53" t="s">
        <v>30</v>
      </c>
      <c r="N38" s="54">
        <v>8.9999999999999993E-3</v>
      </c>
      <c r="O38" s="406">
        <v>21.21</v>
      </c>
      <c r="P38" s="399">
        <v>500</v>
      </c>
      <c r="Q38" s="54">
        <f>VLOOKUP(P38,Data!A$24:F$35,3)</f>
        <v>464.9</v>
      </c>
      <c r="R38" s="408">
        <f t="shared" ref="R38:R43" si="24">+Q38/1000</f>
        <v>0.46489999999999998</v>
      </c>
      <c r="S38" s="409">
        <f t="shared" ref="S38:S43" si="25">+T38/1000</f>
        <v>0.11771799274862989</v>
      </c>
      <c r="T38" s="54">
        <f>(E38*$C$21)+Noe!$B$20</f>
        <v>117.71799274862988</v>
      </c>
      <c r="U38" s="95">
        <f t="shared" si="4"/>
        <v>117.71799274862988</v>
      </c>
      <c r="V38" s="407">
        <f t="shared" si="21"/>
        <v>152.04272221779431</v>
      </c>
      <c r="W38" s="53">
        <f t="shared" si="16"/>
        <v>0.89568780865397613</v>
      </c>
      <c r="X38" s="53">
        <f t="shared" si="6"/>
        <v>0.16439179632249562</v>
      </c>
      <c r="Y38" s="94">
        <f t="shared" si="23"/>
        <v>0.77</v>
      </c>
      <c r="Z38" s="94">
        <f>VLOOKUP($Y38,Relaciones!$A$4:$E$106,2)</f>
        <v>0.97199999999999998</v>
      </c>
      <c r="AA38" s="104">
        <f>VLOOKUP($Y38,Relaciones!$A$4:$E$106,3)</f>
        <v>0.73799999999999999</v>
      </c>
      <c r="AB38" s="94">
        <f>VLOOKUP($Y38,Relaciones!$A$4:$E$106,4)</f>
        <v>1.1950000000000001</v>
      </c>
      <c r="AC38" s="391">
        <f>VLOOKUP($Y38,Relaciones!$A$4:$E$106,5)</f>
        <v>0.7</v>
      </c>
      <c r="AD38" s="93">
        <f t="shared" si="22"/>
        <v>0.87</v>
      </c>
      <c r="AE38" s="410" t="str">
        <f t="shared" si="9"/>
        <v>CUMPLE</v>
      </c>
      <c r="AF38" s="54">
        <f t="shared" si="10"/>
        <v>0.2</v>
      </c>
      <c r="AG38" s="411" t="str">
        <f>+IF(AF38&lt;0.1, "NO CUMPLE", "OK")</f>
        <v>OK</v>
      </c>
    </row>
    <row r="39" spans="1:33" s="100" customFormat="1" ht="15" customHeight="1" x14ac:dyDescent="0.25">
      <c r="A39" s="739"/>
      <c r="B39" s="388" t="str">
        <f t="shared" si="18"/>
        <v>BZ 92</v>
      </c>
      <c r="C39" s="405" t="s">
        <v>1123</v>
      </c>
      <c r="D39" s="59">
        <f>0+18+28</f>
        <v>46</v>
      </c>
      <c r="E39" s="390">
        <f t="shared" si="12"/>
        <v>578</v>
      </c>
      <c r="F39" s="93">
        <f t="shared" si="13"/>
        <v>2.2999999999999998</v>
      </c>
      <c r="G39" s="94">
        <f t="shared" si="0"/>
        <v>22.55</v>
      </c>
      <c r="H39" s="391">
        <f t="shared" si="14"/>
        <v>24.85</v>
      </c>
      <c r="I39" s="60">
        <v>2.2999999999999998</v>
      </c>
      <c r="J39" s="94">
        <f t="shared" si="1"/>
        <v>22.47</v>
      </c>
      <c r="K39" s="391">
        <v>24.77</v>
      </c>
      <c r="L39" s="93">
        <f t="shared" si="15"/>
        <v>0.27595722662987876</v>
      </c>
      <c r="M39" s="53" t="s">
        <v>30</v>
      </c>
      <c r="N39" s="54">
        <v>8.9999999999999993E-3</v>
      </c>
      <c r="O39" s="406">
        <v>28.99</v>
      </c>
      <c r="P39" s="399">
        <v>500</v>
      </c>
      <c r="Q39" s="54">
        <f>VLOOKUP(P39,Data!A$24:F$35,3)</f>
        <v>464.9</v>
      </c>
      <c r="R39" s="408">
        <f t="shared" si="24"/>
        <v>0.46489999999999998</v>
      </c>
      <c r="S39" s="409">
        <f t="shared" si="25"/>
        <v>0.11977204776072946</v>
      </c>
      <c r="T39" s="54">
        <f>(E39*$C$21)+Noe!$B$20</f>
        <v>119.77204776072946</v>
      </c>
      <c r="U39" s="95">
        <f t="shared" si="4"/>
        <v>119.77204776072946</v>
      </c>
      <c r="V39" s="407">
        <f>+W39*(PI()*(R39^2)/4)*1000</f>
        <v>212.37149752166897</v>
      </c>
      <c r="W39" s="53">
        <f>(R39/4)^(2/3)*SQRT(L39/100)/0.01</f>
        <v>1.2510862635257709</v>
      </c>
      <c r="X39" s="53">
        <f t="shared" si="6"/>
        <v>0.32073128665057654</v>
      </c>
      <c r="Y39" s="94">
        <f t="shared" si="23"/>
        <v>0.56000000000000005</v>
      </c>
      <c r="Z39" s="94">
        <f>VLOOKUP($Y39,Relaciones!$A$4:$E$106,2)</f>
        <v>0.88</v>
      </c>
      <c r="AA39" s="104">
        <f>VLOOKUP($Y39,Relaciones!$A$4:$E$106,3)</f>
        <v>0.60099999999999998</v>
      </c>
      <c r="AB39" s="94">
        <f>VLOOKUP($Y39,Relaciones!$A$4:$E$106,4)</f>
        <v>1.121</v>
      </c>
      <c r="AC39" s="391">
        <f>VLOOKUP($Y39,Relaciones!$A$4:$E$106,5)</f>
        <v>0.502</v>
      </c>
      <c r="AD39" s="93">
        <f t="shared" si="22"/>
        <v>1.1000000000000001</v>
      </c>
      <c r="AE39" s="410" t="str">
        <f t="shared" si="9"/>
        <v>CUMPLE</v>
      </c>
      <c r="AF39" s="54">
        <f t="shared" si="10"/>
        <v>0.36</v>
      </c>
      <c r="AG39" s="411" t="str">
        <f>+IF(AF39&lt;0.1, "NO CUMPLE", "OK")</f>
        <v>OK</v>
      </c>
    </row>
    <row r="40" spans="1:33" s="435" customFormat="1" ht="12.75" customHeight="1" x14ac:dyDescent="0.25">
      <c r="A40" s="739"/>
      <c r="B40" s="388" t="str">
        <f t="shared" si="18"/>
        <v>BZ 93</v>
      </c>
      <c r="C40" s="389" t="s">
        <v>1124</v>
      </c>
      <c r="D40" s="59">
        <v>0</v>
      </c>
      <c r="E40" s="390">
        <f t="shared" si="12"/>
        <v>578</v>
      </c>
      <c r="F40" s="462">
        <f t="shared" si="13"/>
        <v>2.2999999999999998</v>
      </c>
      <c r="G40" s="463">
        <f t="shared" si="0"/>
        <v>22.47</v>
      </c>
      <c r="H40" s="464">
        <f>+K39</f>
        <v>24.77</v>
      </c>
      <c r="I40" s="465">
        <v>1.8</v>
      </c>
      <c r="J40" s="463">
        <f t="shared" si="1"/>
        <v>22.43</v>
      </c>
      <c r="K40" s="464">
        <v>24.23</v>
      </c>
      <c r="L40" s="93">
        <f t="shared" si="15"/>
        <v>0.16019223067680877</v>
      </c>
      <c r="M40" s="53" t="s">
        <v>30</v>
      </c>
      <c r="N40" s="54">
        <v>8.9999999999999993E-3</v>
      </c>
      <c r="O40" s="406">
        <v>24.97</v>
      </c>
      <c r="P40" s="399">
        <v>500</v>
      </c>
      <c r="Q40" s="54">
        <f>VLOOKUP(P40,Data!A$24:F$35,3)</f>
        <v>464.9</v>
      </c>
      <c r="R40" s="408">
        <f t="shared" si="24"/>
        <v>0.46489999999999998</v>
      </c>
      <c r="S40" s="409">
        <f t="shared" si="25"/>
        <v>0.11977204776072946</v>
      </c>
      <c r="T40" s="54">
        <f>(E40*$C$21)+Noe!$B$20</f>
        <v>119.77204776072946</v>
      </c>
      <c r="U40" s="95">
        <f t="shared" si="4"/>
        <v>119.77204776072946</v>
      </c>
      <c r="V40" s="407">
        <f>+W40*(PI()*(R40^2)/4)*1000</f>
        <v>161.8065388455874</v>
      </c>
      <c r="W40" s="53">
        <f t="shared" ref="W40:W50" si="26">(R40/4)^(2/3)*SQRT(L40/100)/0.01</f>
        <v>0.95320671775979937</v>
      </c>
      <c r="X40" s="53">
        <f t="shared" si="6"/>
        <v>0.18618342010412098</v>
      </c>
      <c r="Y40" s="94">
        <f t="shared" si="23"/>
        <v>0.74</v>
      </c>
      <c r="Z40" s="94">
        <f>VLOOKUP($Y40,Relaciones!$A$4:$E$106,2)</f>
        <v>0.96099999999999997</v>
      </c>
      <c r="AA40" s="104">
        <f>VLOOKUP($Y40,Relaciones!$A$4:$E$106,3)</f>
        <v>0.71899999999999997</v>
      </c>
      <c r="AB40" s="94">
        <f>VLOOKUP($Y40,Relaciones!$A$4:$E$106,4)</f>
        <v>1.1879999999999999</v>
      </c>
      <c r="AC40" s="391">
        <f>VLOOKUP($Y40,Relaciones!$A$4:$E$106,5)</f>
        <v>0.66500000000000004</v>
      </c>
      <c r="AD40" s="93">
        <f>ROUND(Z40*W40,2)</f>
        <v>0.92</v>
      </c>
      <c r="AE40" s="410" t="str">
        <f t="shared" si="9"/>
        <v>CUMPLE</v>
      </c>
      <c r="AF40" s="54">
        <f t="shared" si="10"/>
        <v>0.22</v>
      </c>
      <c r="AG40" s="411" t="str">
        <f>+IF(AF40&lt;0.1, "NO CUMPLE", "OK")</f>
        <v>OK</v>
      </c>
    </row>
    <row r="41" spans="1:33" s="435" customFormat="1" ht="15" customHeight="1" x14ac:dyDescent="0.25">
      <c r="A41" s="739"/>
      <c r="B41" s="388" t="str">
        <f t="shared" si="18"/>
        <v>BZ 94</v>
      </c>
      <c r="C41" s="405" t="s">
        <v>1113</v>
      </c>
      <c r="D41" s="59">
        <v>0</v>
      </c>
      <c r="E41" s="390">
        <f t="shared" si="12"/>
        <v>578</v>
      </c>
      <c r="F41" s="462">
        <f t="shared" si="13"/>
        <v>1.8</v>
      </c>
      <c r="G41" s="463">
        <f t="shared" si="0"/>
        <v>22.43</v>
      </c>
      <c r="H41" s="464">
        <f t="shared" si="14"/>
        <v>24.23</v>
      </c>
      <c r="I41" s="465">
        <v>2.0499999999999998</v>
      </c>
      <c r="J41" s="463">
        <f t="shared" si="1"/>
        <v>22.33</v>
      </c>
      <c r="K41" s="464">
        <v>24.38</v>
      </c>
      <c r="L41" s="93">
        <f t="shared" si="15"/>
        <v>0.22593764121102899</v>
      </c>
      <c r="M41" s="53" t="s">
        <v>30</v>
      </c>
      <c r="N41" s="54">
        <v>8.9999999999999993E-3</v>
      </c>
      <c r="O41" s="406">
        <v>44.26</v>
      </c>
      <c r="P41" s="399">
        <v>500</v>
      </c>
      <c r="Q41" s="54">
        <f>VLOOKUP(P41,Data!A$24:F$35,3)</f>
        <v>464.9</v>
      </c>
      <c r="R41" s="408">
        <f t="shared" si="24"/>
        <v>0.46489999999999998</v>
      </c>
      <c r="S41" s="409">
        <f t="shared" si="25"/>
        <v>0.11977204776072946</v>
      </c>
      <c r="T41" s="54">
        <f>(E41*$C$21)+Noe!$B$20</f>
        <v>119.77204776072946</v>
      </c>
      <c r="U41" s="95">
        <f t="shared" si="4"/>
        <v>119.77204776072946</v>
      </c>
      <c r="V41" s="407">
        <f>+W41*(PI()*(R41^2)/4)*1000</f>
        <v>192.16294187389107</v>
      </c>
      <c r="W41" s="53">
        <f t="shared" si="26"/>
        <v>1.1320371129962776</v>
      </c>
      <c r="X41" s="53">
        <f t="shared" si="6"/>
        <v>0.26259602349751843</v>
      </c>
      <c r="Y41" s="94">
        <f t="shared" si="23"/>
        <v>0.62</v>
      </c>
      <c r="Z41" s="94">
        <f>VLOOKUP($Y41,Relaciones!$A$4:$E$106,2)</f>
        <v>0.90800000000000003</v>
      </c>
      <c r="AA41" s="104">
        <f>VLOOKUP($Y41,Relaciones!$A$4:$E$106,3)</f>
        <v>0.63900000000000001</v>
      </c>
      <c r="AB41" s="94">
        <f>VLOOKUP($Y41,Relaciones!$A$4:$E$106,4)</f>
        <v>1.143</v>
      </c>
      <c r="AC41" s="391">
        <f>VLOOKUP($Y41,Relaciones!$A$4:$E$106,5)</f>
        <v>0.55000000000000004</v>
      </c>
      <c r="AD41" s="93">
        <f>ROUND(Z41*W41,2)</f>
        <v>1.03</v>
      </c>
      <c r="AE41" s="410" t="str">
        <f t="shared" si="9"/>
        <v>CUMPLE</v>
      </c>
      <c r="AF41" s="54">
        <f t="shared" si="10"/>
        <v>0.3</v>
      </c>
      <c r="AG41" s="411" t="str">
        <f t="shared" ref="AG41:AG49" si="27">+IF(AF41&lt;0.1, "NO CUMPLE", "OK")</f>
        <v>OK</v>
      </c>
    </row>
    <row r="42" spans="1:33" s="100" customFormat="1" ht="15" customHeight="1" x14ac:dyDescent="0.25">
      <c r="A42" s="739"/>
      <c r="B42" s="388" t="str">
        <f t="shared" si="18"/>
        <v>BZ 95</v>
      </c>
      <c r="C42" s="389" t="s">
        <v>1105</v>
      </c>
      <c r="D42" s="59">
        <f>0+11+22</f>
        <v>33</v>
      </c>
      <c r="E42" s="390">
        <f t="shared" si="12"/>
        <v>611</v>
      </c>
      <c r="F42" s="93">
        <f>+I41</f>
        <v>2.0499999999999998</v>
      </c>
      <c r="G42" s="94">
        <f t="shared" si="0"/>
        <v>22.33</v>
      </c>
      <c r="H42" s="391">
        <f t="shared" si="14"/>
        <v>24.38</v>
      </c>
      <c r="I42" s="60">
        <v>1.2</v>
      </c>
      <c r="J42" s="94">
        <f t="shared" si="1"/>
        <v>22.13</v>
      </c>
      <c r="K42" s="391">
        <v>23.33</v>
      </c>
      <c r="L42" s="93">
        <f t="shared" si="15"/>
        <v>0.41042478965729384</v>
      </c>
      <c r="M42" s="53" t="s">
        <v>30</v>
      </c>
      <c r="N42" s="54">
        <v>8.9999999999999993E-3</v>
      </c>
      <c r="O42" s="406">
        <v>48.73</v>
      </c>
      <c r="P42" s="399">
        <v>500</v>
      </c>
      <c r="Q42" s="54">
        <f>VLOOKUP(P42,Data!A$24:F$35,3)</f>
        <v>464.9</v>
      </c>
      <c r="R42" s="408">
        <f t="shared" si="24"/>
        <v>0.46489999999999998</v>
      </c>
      <c r="S42" s="409">
        <f t="shared" si="25"/>
        <v>0.12124560896506176</v>
      </c>
      <c r="T42" s="54">
        <f>(E42*$C$21)+Noe!$B$20</f>
        <v>121.24560896506176</v>
      </c>
      <c r="U42" s="95">
        <f t="shared" si="4"/>
        <v>121.24560896506176</v>
      </c>
      <c r="V42" s="407">
        <f>+W42*(PI()*(R42^2)/4)*1000</f>
        <v>258.99545075172512</v>
      </c>
      <c r="W42" s="53">
        <f t="shared" si="26"/>
        <v>1.5257492391044012</v>
      </c>
      <c r="X42" s="53">
        <f t="shared" si="6"/>
        <v>0.47701621177918974</v>
      </c>
      <c r="Y42" s="94">
        <f t="shared" si="23"/>
        <v>0.47</v>
      </c>
      <c r="Z42" s="94">
        <f>VLOOKUP($Y42,Relaciones!$A$4:$E$106,2)</f>
        <v>0.83399999999999996</v>
      </c>
      <c r="AA42" s="104">
        <f>VLOOKUP($Y42,Relaciones!$A$4:$E$106,3)</f>
        <v>0.54200000000000004</v>
      </c>
      <c r="AB42" s="94">
        <f>VLOOKUP($Y42,Relaciones!$A$4:$E$106,4)</f>
        <v>1.056</v>
      </c>
      <c r="AC42" s="391">
        <f>VLOOKUP($Y42,Relaciones!$A$4:$E$106,5)</f>
        <v>0.436</v>
      </c>
      <c r="AD42" s="93">
        <f>ROUND(Z42*W42,2)</f>
        <v>1.27</v>
      </c>
      <c r="AE42" s="410" t="str">
        <f t="shared" si="9"/>
        <v>CUMPLE</v>
      </c>
      <c r="AF42" s="54">
        <f t="shared" si="10"/>
        <v>0.5</v>
      </c>
      <c r="AG42" s="411" t="str">
        <f t="shared" si="27"/>
        <v>OK</v>
      </c>
    </row>
    <row r="43" spans="1:33" s="438" customFormat="1" ht="12.75" customHeight="1" x14ac:dyDescent="0.25">
      <c r="A43" s="739"/>
      <c r="B43" s="388" t="str">
        <f>C42</f>
        <v>BZ 96</v>
      </c>
      <c r="C43" s="405" t="s">
        <v>1106</v>
      </c>
      <c r="D43" s="59">
        <f>0+2+23</f>
        <v>25</v>
      </c>
      <c r="E43" s="390">
        <f t="shared" si="12"/>
        <v>636</v>
      </c>
      <c r="F43" s="93">
        <f t="shared" si="13"/>
        <v>1.2</v>
      </c>
      <c r="G43" s="94">
        <f t="shared" si="0"/>
        <v>22.13</v>
      </c>
      <c r="H43" s="391">
        <f t="shared" si="14"/>
        <v>23.33</v>
      </c>
      <c r="I43" s="60">
        <v>1.2</v>
      </c>
      <c r="J43" s="94">
        <f t="shared" si="1"/>
        <v>21.240000000000002</v>
      </c>
      <c r="K43" s="391">
        <v>22.44</v>
      </c>
      <c r="L43" s="93">
        <f t="shared" si="15"/>
        <v>1.8468561942311623</v>
      </c>
      <c r="M43" s="53" t="s">
        <v>30</v>
      </c>
      <c r="N43" s="54">
        <v>8.9999999999999993E-3</v>
      </c>
      <c r="O43" s="406">
        <v>48.19</v>
      </c>
      <c r="P43" s="399">
        <v>500</v>
      </c>
      <c r="Q43" s="54">
        <f>VLOOKUP(P43,Data!A$24:F$35,3)</f>
        <v>464.9</v>
      </c>
      <c r="R43" s="408">
        <f t="shared" si="24"/>
        <v>0.46489999999999998</v>
      </c>
      <c r="S43" s="409">
        <f t="shared" si="25"/>
        <v>0.12236194321076806</v>
      </c>
      <c r="T43" s="54">
        <f>(E43*$C$21)+Noe!$B$20</f>
        <v>122.36194321076806</v>
      </c>
      <c r="U43" s="95">
        <f t="shared" si="4"/>
        <v>122.36194321076806</v>
      </c>
      <c r="V43" s="407">
        <f>+W43*(PI()*(R43^2)/4)*1000</f>
        <v>549.40408447982327</v>
      </c>
      <c r="W43" s="53">
        <f t="shared" si="26"/>
        <v>3.236554392839492</v>
      </c>
      <c r="X43" s="53">
        <f t="shared" si="6"/>
        <v>2.1465086117451682</v>
      </c>
      <c r="Y43" s="94">
        <f>ROUND(U43/V43,2)</f>
        <v>0.22</v>
      </c>
      <c r="Z43" s="94">
        <f>VLOOKUP($Y43,Relaciones!$A$4:$E$106,2)</f>
        <v>0.67200000000000004</v>
      </c>
      <c r="AA43" s="104">
        <f>VLOOKUP($Y43,Relaciones!$A$4:$E$106,3)</f>
        <v>0.36199999999999999</v>
      </c>
      <c r="AB43" s="94">
        <f>VLOOKUP($Y43,Relaciones!$A$4:$E$106,4)</f>
        <v>0.79500000000000004</v>
      </c>
      <c r="AC43" s="391">
        <f>VLOOKUP($Y43,Relaciones!$A$4:$E$106,5)</f>
        <v>0.26600000000000001</v>
      </c>
      <c r="AD43" s="93">
        <f>ROUND(Z43*W43,2)</f>
        <v>2.17</v>
      </c>
      <c r="AE43" s="410" t="str">
        <f t="shared" si="9"/>
        <v>CUMPLE</v>
      </c>
      <c r="AF43" s="54">
        <f t="shared" si="10"/>
        <v>1.71</v>
      </c>
      <c r="AG43" s="411" t="str">
        <f t="shared" si="27"/>
        <v>OK</v>
      </c>
    </row>
    <row r="44" spans="1:33" s="100" customFormat="1" ht="15" customHeight="1" x14ac:dyDescent="0.25">
      <c r="A44" s="739"/>
      <c r="B44" s="388" t="str">
        <f t="shared" ref="B44:B70" si="28">C43</f>
        <v>BZ 97</v>
      </c>
      <c r="C44" s="389" t="s">
        <v>1107</v>
      </c>
      <c r="D44" s="59">
        <v>0</v>
      </c>
      <c r="E44" s="390">
        <f t="shared" si="12"/>
        <v>636</v>
      </c>
      <c r="F44" s="93">
        <f t="shared" si="13"/>
        <v>1.2</v>
      </c>
      <c r="G44" s="94">
        <f t="shared" si="0"/>
        <v>21.240000000000002</v>
      </c>
      <c r="H44" s="391">
        <f t="shared" si="14"/>
        <v>22.44</v>
      </c>
      <c r="I44" s="60">
        <v>1.8</v>
      </c>
      <c r="J44" s="94">
        <f t="shared" si="1"/>
        <v>21.15</v>
      </c>
      <c r="K44" s="391">
        <v>22.95</v>
      </c>
      <c r="L44" s="93">
        <f t="shared" si="15"/>
        <v>0.18789144050105097</v>
      </c>
      <c r="M44" s="53" t="s">
        <v>30</v>
      </c>
      <c r="N44" s="54">
        <v>8.9999999999999993E-3</v>
      </c>
      <c r="O44" s="406">
        <v>47.9</v>
      </c>
      <c r="P44" s="399">
        <v>500</v>
      </c>
      <c r="Q44" s="54">
        <f>VLOOKUP(P44,Data!A$24:F$35,3)</f>
        <v>464.9</v>
      </c>
      <c r="R44" s="408">
        <f t="shared" ref="R44:R49" si="29">+Q44/1000</f>
        <v>0.46489999999999998</v>
      </c>
      <c r="S44" s="409">
        <f t="shared" ref="S44:S49" si="30">+T44/1000</f>
        <v>0.12236194321076806</v>
      </c>
      <c r="T44" s="54">
        <f>(E44*$C$21)+Noe!$B$20</f>
        <v>122.36194321076806</v>
      </c>
      <c r="U44" s="95">
        <f t="shared" si="4"/>
        <v>122.36194321076806</v>
      </c>
      <c r="V44" s="407">
        <f t="shared" ref="V44:V50" si="31">+W44*(PI()*(R44^2)/4)*1000</f>
        <v>175.23822343374198</v>
      </c>
      <c r="W44" s="53">
        <f t="shared" si="26"/>
        <v>1.0323331367018536</v>
      </c>
      <c r="X44" s="53">
        <f t="shared" si="6"/>
        <v>0.21837682672234646</v>
      </c>
      <c r="Y44" s="94">
        <f>ROUND(U44/V44,2)</f>
        <v>0.7</v>
      </c>
      <c r="Z44" s="94">
        <f>VLOOKUP($Y44,Relaciones!$A$4:$E$106,2)</f>
        <v>0.94499999999999995</v>
      </c>
      <c r="AA44" s="104">
        <f>VLOOKUP($Y44,Relaciones!$A$4:$E$106,3)</f>
        <v>0.69199999999999995</v>
      </c>
      <c r="AB44" s="94">
        <f>VLOOKUP($Y44,Relaciones!$A$4:$E$106,4)</f>
        <v>1.175</v>
      </c>
      <c r="AC44" s="391">
        <f>VLOOKUP($Y44,Relaciones!$A$4:$E$106,5)</f>
        <v>0.623</v>
      </c>
      <c r="AD44" s="93">
        <f t="shared" ref="AD44:AD51" si="32">ROUND(Z44*W44,2)</f>
        <v>0.98</v>
      </c>
      <c r="AE44" s="410" t="str">
        <f t="shared" si="9"/>
        <v>CUMPLE</v>
      </c>
      <c r="AF44" s="54">
        <f t="shared" si="10"/>
        <v>0.26</v>
      </c>
      <c r="AG44" s="411" t="str">
        <f t="shared" si="27"/>
        <v>OK</v>
      </c>
    </row>
    <row r="45" spans="1:33" s="436" customFormat="1" ht="12.75" customHeight="1" x14ac:dyDescent="0.25">
      <c r="A45" s="739"/>
      <c r="B45" s="388" t="str">
        <f t="shared" si="28"/>
        <v>BZ 98</v>
      </c>
      <c r="C45" s="405" t="s">
        <v>1108</v>
      </c>
      <c r="D45" s="59">
        <v>0</v>
      </c>
      <c r="E45" s="390">
        <f t="shared" si="12"/>
        <v>636</v>
      </c>
      <c r="F45" s="93">
        <f t="shared" si="13"/>
        <v>1.8</v>
      </c>
      <c r="G45" s="94">
        <f t="shared" si="0"/>
        <v>21.15</v>
      </c>
      <c r="H45" s="391">
        <f t="shared" si="14"/>
        <v>22.95</v>
      </c>
      <c r="I45" s="60">
        <v>1.2</v>
      </c>
      <c r="J45" s="94">
        <f t="shared" si="1"/>
        <v>20.36</v>
      </c>
      <c r="K45" s="391">
        <v>21.56</v>
      </c>
      <c r="L45" s="93">
        <f t="shared" si="15"/>
        <v>1.1815734370326041</v>
      </c>
      <c r="M45" s="53" t="s">
        <v>30</v>
      </c>
      <c r="N45" s="54">
        <v>8.9999999999999993E-3</v>
      </c>
      <c r="O45" s="406">
        <v>66.86</v>
      </c>
      <c r="P45" s="399">
        <v>500</v>
      </c>
      <c r="Q45" s="54">
        <f>VLOOKUP(P45,Data!A$24:F$35,3)</f>
        <v>464.9</v>
      </c>
      <c r="R45" s="408">
        <f t="shared" si="29"/>
        <v>0.46489999999999998</v>
      </c>
      <c r="S45" s="409">
        <f t="shared" si="30"/>
        <v>0.12236194321076806</v>
      </c>
      <c r="T45" s="54">
        <f>(E45*$C$21)+Noe!$B$20</f>
        <v>122.36194321076806</v>
      </c>
      <c r="U45" s="95">
        <f t="shared" si="4"/>
        <v>122.36194321076806</v>
      </c>
      <c r="V45" s="407">
        <f t="shared" si="31"/>
        <v>439.4461896588229</v>
      </c>
      <c r="W45" s="53">
        <f t="shared" si="26"/>
        <v>2.5887894461204599</v>
      </c>
      <c r="X45" s="53">
        <f t="shared" si="6"/>
        <v>1.373283727191144</v>
      </c>
      <c r="Y45" s="94">
        <f t="shared" ref="Y45:Y54" si="33">ROUND(U45/V45,2)</f>
        <v>0.28000000000000003</v>
      </c>
      <c r="Z45" s="94">
        <f>VLOOKUP($Y45,Relaciones!$A$4:$E$106,2)</f>
        <v>0.71299999999999997</v>
      </c>
      <c r="AA45" s="104">
        <f>VLOOKUP($Y45,Relaciones!$A$4:$E$106,3)</f>
        <v>0.40899999999999997</v>
      </c>
      <c r="AB45" s="94">
        <f>VLOOKUP($Y45,Relaciones!$A$4:$E$106,4)</f>
        <v>0.874</v>
      </c>
      <c r="AC45" s="391">
        <f>VLOOKUP($Y45,Relaciones!$A$4:$E$106,5)</f>
        <v>0.307</v>
      </c>
      <c r="AD45" s="93">
        <f t="shared" si="32"/>
        <v>1.85</v>
      </c>
      <c r="AE45" s="410" t="str">
        <f t="shared" si="9"/>
        <v>CUMPLE</v>
      </c>
      <c r="AF45" s="54">
        <f t="shared" si="10"/>
        <v>1.2</v>
      </c>
      <c r="AG45" s="411" t="str">
        <f t="shared" si="27"/>
        <v>OK</v>
      </c>
    </row>
    <row r="46" spans="1:33" s="436" customFormat="1" ht="15" customHeight="1" x14ac:dyDescent="0.25">
      <c r="A46" s="739"/>
      <c r="B46" s="388" t="str">
        <f t="shared" si="28"/>
        <v>BZ 99</v>
      </c>
      <c r="C46" s="389" t="s">
        <v>1109</v>
      </c>
      <c r="D46" s="59">
        <f>0+29</f>
        <v>29</v>
      </c>
      <c r="E46" s="390">
        <f t="shared" si="12"/>
        <v>665</v>
      </c>
      <c r="F46" s="462">
        <f t="shared" si="13"/>
        <v>1.2</v>
      </c>
      <c r="G46" s="463">
        <f t="shared" si="0"/>
        <v>20.36</v>
      </c>
      <c r="H46" s="464">
        <f t="shared" si="14"/>
        <v>21.56</v>
      </c>
      <c r="I46" s="465">
        <v>2.65</v>
      </c>
      <c r="J46" s="463">
        <f t="shared" si="1"/>
        <v>19.68</v>
      </c>
      <c r="K46" s="464">
        <v>22.33</v>
      </c>
      <c r="L46" s="93">
        <f t="shared" si="15"/>
        <v>1.2599592366129326</v>
      </c>
      <c r="M46" s="53" t="s">
        <v>30</v>
      </c>
      <c r="N46" s="54">
        <v>8.9999999999999993E-3</v>
      </c>
      <c r="O46" s="406">
        <v>53.97</v>
      </c>
      <c r="P46" s="399">
        <v>500</v>
      </c>
      <c r="Q46" s="54">
        <f>VLOOKUP(P46,Data!A$24:F$35,3)</f>
        <v>464.9</v>
      </c>
      <c r="R46" s="408">
        <f t="shared" si="29"/>
        <v>0.46489999999999998</v>
      </c>
      <c r="S46" s="409">
        <f t="shared" si="30"/>
        <v>0.12365689093578736</v>
      </c>
      <c r="T46" s="54">
        <f>(E46*$C$21)+Noe!$B$20</f>
        <v>123.65689093578736</v>
      </c>
      <c r="U46" s="95">
        <f t="shared" si="4"/>
        <v>123.65689093578736</v>
      </c>
      <c r="V46" s="407">
        <f t="shared" si="31"/>
        <v>453.7886099707257</v>
      </c>
      <c r="W46" s="53">
        <f t="shared" si="26"/>
        <v>2.6732810339622026</v>
      </c>
      <c r="X46" s="53">
        <f t="shared" si="6"/>
        <v>1.464387622753381</v>
      </c>
      <c r="Y46" s="94">
        <f t="shared" si="33"/>
        <v>0.27</v>
      </c>
      <c r="Z46" s="94">
        <f>VLOOKUP($Y46,Relaciones!$A$4:$E$106,2)</f>
        <v>0.70599999999999996</v>
      </c>
      <c r="AA46" s="104">
        <f>VLOOKUP($Y46,Relaciones!$A$4:$E$106,3)</f>
        <v>0.4</v>
      </c>
      <c r="AB46" s="94">
        <f>VLOOKUP($Y46,Relaciones!$A$4:$E$106,4)</f>
        <v>0.86</v>
      </c>
      <c r="AC46" s="391">
        <f>VLOOKUP($Y46,Relaciones!$A$4:$E$106,5)</f>
        <v>0.3</v>
      </c>
      <c r="AD46" s="93">
        <f t="shared" si="32"/>
        <v>1.89</v>
      </c>
      <c r="AE46" s="410" t="str">
        <f t="shared" si="9"/>
        <v>CUMPLE</v>
      </c>
      <c r="AF46" s="54">
        <f t="shared" si="10"/>
        <v>1.26</v>
      </c>
      <c r="AG46" s="411" t="str">
        <f t="shared" si="27"/>
        <v>OK</v>
      </c>
    </row>
    <row r="47" spans="1:33" s="436" customFormat="1" ht="15.75" customHeight="1" x14ac:dyDescent="0.25">
      <c r="A47" s="739"/>
      <c r="B47" s="388" t="str">
        <f t="shared" si="28"/>
        <v>BZ 100</v>
      </c>
      <c r="C47" s="405" t="s">
        <v>1110</v>
      </c>
      <c r="D47" s="59">
        <f>0+9</f>
        <v>9</v>
      </c>
      <c r="E47" s="390">
        <f t="shared" si="12"/>
        <v>674</v>
      </c>
      <c r="F47" s="93">
        <f t="shared" si="13"/>
        <v>2.65</v>
      </c>
      <c r="G47" s="94">
        <f t="shared" si="0"/>
        <v>19.68</v>
      </c>
      <c r="H47" s="391">
        <f t="shared" si="14"/>
        <v>22.33</v>
      </c>
      <c r="I47" s="60">
        <v>2.31</v>
      </c>
      <c r="J47" s="94">
        <f t="shared" si="1"/>
        <v>19.610000000000003</v>
      </c>
      <c r="K47" s="391">
        <v>21.92</v>
      </c>
      <c r="L47" s="93">
        <f t="shared" si="15"/>
        <v>0.14221861032100108</v>
      </c>
      <c r="M47" s="53" t="s">
        <v>30</v>
      </c>
      <c r="N47" s="54">
        <v>8.9999999999999993E-3</v>
      </c>
      <c r="O47" s="406">
        <v>49.22</v>
      </c>
      <c r="P47" s="399">
        <v>540</v>
      </c>
      <c r="Q47" s="54">
        <f>VLOOKUP(P47,Data!A$24:F$35,3)</f>
        <v>500</v>
      </c>
      <c r="R47" s="408">
        <f t="shared" si="29"/>
        <v>0.5</v>
      </c>
      <c r="S47" s="409">
        <f t="shared" si="30"/>
        <v>0.12405877126424161</v>
      </c>
      <c r="T47" s="54">
        <f>(E47*$C$21)+Noe!$B$20</f>
        <v>124.05877126424161</v>
      </c>
      <c r="U47" s="95">
        <f t="shared" si="4"/>
        <v>124.05877126424161</v>
      </c>
      <c r="V47" s="407">
        <f t="shared" si="31"/>
        <v>185.11777173632257</v>
      </c>
      <c r="W47" s="53">
        <f t="shared" si="26"/>
        <v>0.94279706963177246</v>
      </c>
      <c r="X47" s="53">
        <f t="shared" si="6"/>
        <v>0.17777326290125134</v>
      </c>
      <c r="Y47" s="94">
        <f t="shared" si="33"/>
        <v>0.67</v>
      </c>
      <c r="Z47" s="94">
        <f>VLOOKUP($Y47,Relaciones!$A$4:$E$106,2)</f>
        <v>0.93100000000000005</v>
      </c>
      <c r="AA47" s="104">
        <f>VLOOKUP($Y47,Relaciones!$A$4:$E$106,3)</f>
        <v>0.67200000000000004</v>
      </c>
      <c r="AB47" s="94">
        <f>VLOOKUP($Y47,Relaciones!$A$4:$E$106,4)</f>
        <v>1.163</v>
      </c>
      <c r="AC47" s="391">
        <f>VLOOKUP($Y47,Relaciones!$A$4:$E$106,5)</f>
        <v>0.59499999999999997</v>
      </c>
      <c r="AD47" s="93">
        <f t="shared" si="32"/>
        <v>0.88</v>
      </c>
      <c r="AE47" s="410" t="str">
        <f t="shared" si="9"/>
        <v>CUMPLE</v>
      </c>
      <c r="AF47" s="54">
        <f t="shared" si="10"/>
        <v>0.21</v>
      </c>
      <c r="AG47" s="411" t="str">
        <f t="shared" si="27"/>
        <v>OK</v>
      </c>
    </row>
    <row r="48" spans="1:33" s="436" customFormat="1" ht="12.75" customHeight="1" x14ac:dyDescent="0.25">
      <c r="A48" s="739"/>
      <c r="B48" s="388" t="str">
        <f t="shared" si="28"/>
        <v>BZ 101</v>
      </c>
      <c r="C48" s="389" t="s">
        <v>1111</v>
      </c>
      <c r="D48" s="59">
        <f>0+12</f>
        <v>12</v>
      </c>
      <c r="E48" s="390">
        <f t="shared" si="12"/>
        <v>686</v>
      </c>
      <c r="F48" s="93">
        <f t="shared" si="13"/>
        <v>2.31</v>
      </c>
      <c r="G48" s="94">
        <f t="shared" si="0"/>
        <v>19.610000000000003</v>
      </c>
      <c r="H48" s="391">
        <f>+K47</f>
        <v>21.92</v>
      </c>
      <c r="I48" s="60">
        <v>3.07</v>
      </c>
      <c r="J48" s="94">
        <f t="shared" si="1"/>
        <v>19.54</v>
      </c>
      <c r="K48" s="391">
        <v>22.61</v>
      </c>
      <c r="L48" s="93">
        <f t="shared" si="15"/>
        <v>0.15625000000000858</v>
      </c>
      <c r="M48" s="53" t="s">
        <v>30</v>
      </c>
      <c r="N48" s="54">
        <v>8.9999999999999993E-3</v>
      </c>
      <c r="O48" s="406">
        <v>44.8</v>
      </c>
      <c r="P48" s="399">
        <v>540</v>
      </c>
      <c r="Q48" s="54">
        <f>VLOOKUP(P48,Data!A$24:F$35,3)</f>
        <v>500</v>
      </c>
      <c r="R48" s="408">
        <f t="shared" si="29"/>
        <v>0.5</v>
      </c>
      <c r="S48" s="409">
        <f t="shared" si="30"/>
        <v>0.12459461170218064</v>
      </c>
      <c r="T48" s="54">
        <f>(E48*$C$21)+Noe!$B$20</f>
        <v>124.59461170218064</v>
      </c>
      <c r="U48" s="95">
        <f t="shared" si="4"/>
        <v>124.59461170218064</v>
      </c>
      <c r="V48" s="407">
        <f t="shared" si="31"/>
        <v>194.03492706633546</v>
      </c>
      <c r="W48" s="53">
        <f t="shared" si="26"/>
        <v>0.98821176880264583</v>
      </c>
      <c r="X48" s="53">
        <f t="shared" si="6"/>
        <v>0.19531250000001074</v>
      </c>
      <c r="Y48" s="94">
        <f t="shared" si="33"/>
        <v>0.64</v>
      </c>
      <c r="Z48" s="94">
        <f>VLOOKUP($Y48,Relaciones!$A$4:$E$106,2)</f>
        <v>0.91800000000000004</v>
      </c>
      <c r="AA48" s="104">
        <f>VLOOKUP($Y48,Relaciones!$A$4:$E$106,3)</f>
        <v>0.65100000000000002</v>
      </c>
      <c r="AB48" s="94">
        <f>VLOOKUP($Y48,Relaciones!$A$4:$E$106,4)</f>
        <v>1.151</v>
      </c>
      <c r="AC48" s="391">
        <f>VLOOKUP($Y48,Relaciones!$A$4:$E$106,5)</f>
        <v>0.56799999999999995</v>
      </c>
      <c r="AD48" s="93">
        <f t="shared" si="32"/>
        <v>0.91</v>
      </c>
      <c r="AE48" s="410" t="str">
        <f t="shared" si="9"/>
        <v>CUMPLE</v>
      </c>
      <c r="AF48" s="54">
        <f t="shared" si="10"/>
        <v>0.22</v>
      </c>
      <c r="AG48" s="411" t="str">
        <f t="shared" si="27"/>
        <v>OK</v>
      </c>
    </row>
    <row r="49" spans="1:33" s="436" customFormat="1" ht="15" customHeight="1" x14ac:dyDescent="0.25">
      <c r="A49" s="739"/>
      <c r="B49" s="388" t="str">
        <f t="shared" si="28"/>
        <v>BZ 102</v>
      </c>
      <c r="C49" s="405" t="s">
        <v>1112</v>
      </c>
      <c r="D49" s="59">
        <v>0</v>
      </c>
      <c r="E49" s="390">
        <f t="shared" si="12"/>
        <v>686</v>
      </c>
      <c r="F49" s="93">
        <f t="shared" si="13"/>
        <v>3.07</v>
      </c>
      <c r="G49" s="94">
        <f t="shared" si="0"/>
        <v>19.54</v>
      </c>
      <c r="H49" s="391">
        <f t="shared" si="14"/>
        <v>22.61</v>
      </c>
      <c r="I49" s="60">
        <v>1.4</v>
      </c>
      <c r="J49" s="94">
        <f t="shared" si="1"/>
        <v>19.440000000000001</v>
      </c>
      <c r="K49" s="391">
        <v>20.84</v>
      </c>
      <c r="L49" s="93">
        <f t="shared" si="15"/>
        <v>0.13670539986329169</v>
      </c>
      <c r="M49" s="53" t="s">
        <v>30</v>
      </c>
      <c r="N49" s="54">
        <v>8.9999999999999993E-3</v>
      </c>
      <c r="O49" s="406">
        <v>73.150000000000006</v>
      </c>
      <c r="P49" s="399">
        <v>540</v>
      </c>
      <c r="Q49" s="54">
        <f>VLOOKUP(P49,Data!A$24:F$35,3)</f>
        <v>500</v>
      </c>
      <c r="R49" s="408">
        <f t="shared" si="29"/>
        <v>0.5</v>
      </c>
      <c r="S49" s="409">
        <f t="shared" si="30"/>
        <v>0.12459461170218064</v>
      </c>
      <c r="T49" s="54">
        <f>(E49*$C$21)+Noe!$B$20</f>
        <v>124.59461170218064</v>
      </c>
      <c r="U49" s="95">
        <f t="shared" si="4"/>
        <v>124.59461170218064</v>
      </c>
      <c r="V49" s="407">
        <f t="shared" si="31"/>
        <v>181.49419273268521</v>
      </c>
      <c r="W49" s="53">
        <f t="shared" si="26"/>
        <v>0.92434233330815996</v>
      </c>
      <c r="X49" s="53">
        <f t="shared" si="6"/>
        <v>0.17088174982911461</v>
      </c>
      <c r="Y49" s="94">
        <f t="shared" si="33"/>
        <v>0.69</v>
      </c>
      <c r="Z49" s="94">
        <f>VLOOKUP($Y49,Relaciones!$A$4:$E$106,2)</f>
        <v>0.94099999999999995</v>
      </c>
      <c r="AA49" s="104">
        <f>VLOOKUP($Y49,Relaciones!$A$4:$E$106,3)</f>
        <v>0.68600000000000005</v>
      </c>
      <c r="AB49" s="94">
        <f>VLOOKUP($Y49,Relaciones!$A$4:$E$106,4)</f>
        <v>1.1719999999999999</v>
      </c>
      <c r="AC49" s="391">
        <f>VLOOKUP($Y49,Relaciones!$A$4:$E$106,5)</f>
        <v>0.61399999999999999</v>
      </c>
      <c r="AD49" s="93">
        <f t="shared" si="32"/>
        <v>0.87</v>
      </c>
      <c r="AE49" s="410" t="str">
        <f t="shared" si="9"/>
        <v>CUMPLE</v>
      </c>
      <c r="AF49" s="54">
        <f t="shared" si="10"/>
        <v>0.2</v>
      </c>
      <c r="AG49" s="411" t="str">
        <f t="shared" si="27"/>
        <v>OK</v>
      </c>
    </row>
    <row r="50" spans="1:33" s="100" customFormat="1" ht="15" customHeight="1" x14ac:dyDescent="0.25">
      <c r="A50" s="739"/>
      <c r="B50" s="388" t="str">
        <f t="shared" si="28"/>
        <v>BZ 103</v>
      </c>
      <c r="C50" s="389" t="s">
        <v>1167</v>
      </c>
      <c r="D50" s="59">
        <f>0+16</f>
        <v>16</v>
      </c>
      <c r="E50" s="390">
        <f t="shared" si="12"/>
        <v>702</v>
      </c>
      <c r="F50" s="93">
        <f t="shared" si="13"/>
        <v>1.4</v>
      </c>
      <c r="G50" s="94">
        <f t="shared" si="0"/>
        <v>19.440000000000001</v>
      </c>
      <c r="H50" s="391">
        <f t="shared" si="14"/>
        <v>20.84</v>
      </c>
      <c r="I50" s="60">
        <v>1.75</v>
      </c>
      <c r="J50" s="94">
        <f t="shared" si="1"/>
        <v>19.36</v>
      </c>
      <c r="K50" s="391">
        <v>21.11</v>
      </c>
      <c r="L50" s="93">
        <f t="shared" si="15"/>
        <v>0.15714005107052023</v>
      </c>
      <c r="M50" s="53" t="s">
        <v>30</v>
      </c>
      <c r="N50" s="54">
        <v>8.9999999999999993E-3</v>
      </c>
      <c r="O50" s="406">
        <v>50.91</v>
      </c>
      <c r="P50" s="399">
        <v>540</v>
      </c>
      <c r="Q50" s="54">
        <f>VLOOKUP(P50,Data!A$24:F$35,3)</f>
        <v>500</v>
      </c>
      <c r="R50" s="408">
        <f t="shared" ref="R50:R59" si="34">+Q50/1000</f>
        <v>0.5</v>
      </c>
      <c r="S50" s="409">
        <f t="shared" ref="S50:S59" si="35">+T50/1000</f>
        <v>0.12530906561943267</v>
      </c>
      <c r="T50" s="54">
        <f>(E50*$C$21)+Noe!$B$20</f>
        <v>125.30906561943267</v>
      </c>
      <c r="U50" s="95">
        <f t="shared" si="4"/>
        <v>125.30906561943267</v>
      </c>
      <c r="V50" s="407">
        <f t="shared" si="31"/>
        <v>194.58678547343371</v>
      </c>
      <c r="W50" s="53">
        <f t="shared" si="26"/>
        <v>0.99102236059069415</v>
      </c>
      <c r="X50" s="53">
        <f t="shared" si="6"/>
        <v>0.19642506383815028</v>
      </c>
      <c r="Y50" s="94">
        <f t="shared" si="33"/>
        <v>0.64</v>
      </c>
      <c r="Z50" s="94">
        <f>VLOOKUP($Y50,Relaciones!$A$4:$E$106,2)</f>
        <v>0.91800000000000004</v>
      </c>
      <c r="AA50" s="104">
        <f>VLOOKUP($Y50,Relaciones!$A$4:$E$106,3)</f>
        <v>0.65100000000000002</v>
      </c>
      <c r="AB50" s="94">
        <f>VLOOKUP($Y50,Relaciones!$A$4:$E$106,4)</f>
        <v>1.151</v>
      </c>
      <c r="AC50" s="391">
        <f>VLOOKUP($Y50,Relaciones!$A$4:$E$106,5)</f>
        <v>0.56799999999999995</v>
      </c>
      <c r="AD50" s="93">
        <f t="shared" si="32"/>
        <v>0.91</v>
      </c>
      <c r="AE50" s="410" t="str">
        <f t="shared" si="9"/>
        <v>CUMPLE</v>
      </c>
      <c r="AF50" s="54">
        <f t="shared" si="10"/>
        <v>0.23</v>
      </c>
      <c r="AG50" s="411" t="str">
        <f>+IF(AF50&lt;0.1, "NO CUMPLE", "OK")</f>
        <v>OK</v>
      </c>
    </row>
    <row r="51" spans="1:33" s="437" customFormat="1" ht="12.75" customHeight="1" x14ac:dyDescent="0.25">
      <c r="A51" s="739"/>
      <c r="B51" s="388" t="str">
        <f t="shared" si="28"/>
        <v>BZ 104</v>
      </c>
      <c r="C51" s="389" t="s">
        <v>1173</v>
      </c>
      <c r="D51" s="59">
        <f>0+21</f>
        <v>21</v>
      </c>
      <c r="E51" s="390">
        <f t="shared" si="12"/>
        <v>723</v>
      </c>
      <c r="F51" s="93">
        <f>+I50</f>
        <v>1.75</v>
      </c>
      <c r="G51" s="94">
        <f t="shared" si="0"/>
        <v>19.36</v>
      </c>
      <c r="H51" s="391">
        <f t="shared" si="14"/>
        <v>21.11</v>
      </c>
      <c r="I51" s="60">
        <v>1.85</v>
      </c>
      <c r="J51" s="94">
        <f t="shared" si="1"/>
        <v>19.299999999999997</v>
      </c>
      <c r="K51" s="391">
        <v>21.15</v>
      </c>
      <c r="L51" s="93">
        <f t="shared" si="15"/>
        <v>0.26749888542132089</v>
      </c>
      <c r="M51" s="53" t="s">
        <v>30</v>
      </c>
      <c r="N51" s="54">
        <v>8.9999999999999993E-3</v>
      </c>
      <c r="O51" s="406">
        <v>22.43</v>
      </c>
      <c r="P51" s="399">
        <v>540</v>
      </c>
      <c r="Q51" s="54">
        <f>VLOOKUP(P51,Data!A$24:F$35,3)</f>
        <v>500</v>
      </c>
      <c r="R51" s="408">
        <f t="shared" si="34"/>
        <v>0.5</v>
      </c>
      <c r="S51" s="409">
        <f t="shared" si="35"/>
        <v>0.12624678638582595</v>
      </c>
      <c r="T51" s="54">
        <f>(E51*$C$21)+Noe!$B$20</f>
        <v>126.24678638582594</v>
      </c>
      <c r="U51" s="95">
        <f t="shared" si="4"/>
        <v>126.24678638582594</v>
      </c>
      <c r="V51" s="407">
        <f t="shared" ref="V51:V59" si="36">+W51*(PI()*(R51^2)/4)*1000</f>
        <v>253.88140151683336</v>
      </c>
      <c r="W51" s="53">
        <f>(R51/4)^(2/3)*SQRT(L51/100)/0.01</f>
        <v>1.2930073603360719</v>
      </c>
      <c r="X51" s="53">
        <f t="shared" si="6"/>
        <v>0.33437360677665112</v>
      </c>
      <c r="Y51" s="94">
        <f t="shared" si="33"/>
        <v>0.5</v>
      </c>
      <c r="Z51" s="94">
        <f>VLOOKUP($Y51,Relaciones!$A$4:$E$106,2)</f>
        <v>0.85</v>
      </c>
      <c r="AA51" s="104">
        <f>VLOOKUP($Y51,Relaciones!$A$4:$E$106,3)</f>
        <v>0.56299999999999994</v>
      </c>
      <c r="AB51" s="94">
        <f>VLOOKUP($Y51,Relaciones!$A$4:$E$106,4)</f>
        <v>1.079</v>
      </c>
      <c r="AC51" s="391">
        <f>VLOOKUP($Y51,Relaciones!$A$4:$E$106,5)</f>
        <v>0.45800000000000002</v>
      </c>
      <c r="AD51" s="93">
        <f t="shared" si="32"/>
        <v>1.1000000000000001</v>
      </c>
      <c r="AE51" s="410" t="str">
        <f t="shared" si="9"/>
        <v>CUMPLE</v>
      </c>
      <c r="AF51" s="54">
        <f t="shared" si="10"/>
        <v>0.36</v>
      </c>
      <c r="AG51" s="411" t="str">
        <f>+IF(AF51&lt;0.1, "NO CUMPLE", "OK")</f>
        <v>OK</v>
      </c>
    </row>
    <row r="52" spans="1:33" s="437" customFormat="1" ht="15" customHeight="1" x14ac:dyDescent="0.25">
      <c r="A52" s="739"/>
      <c r="B52" s="388" t="str">
        <f t="shared" si="28"/>
        <v>BZ 105</v>
      </c>
      <c r="C52" s="405" t="s">
        <v>1171</v>
      </c>
      <c r="D52" s="59">
        <v>0</v>
      </c>
      <c r="E52" s="390">
        <f t="shared" si="12"/>
        <v>723</v>
      </c>
      <c r="F52" s="93">
        <f t="shared" si="13"/>
        <v>1.85</v>
      </c>
      <c r="G52" s="94">
        <f t="shared" si="0"/>
        <v>19.299999999999997</v>
      </c>
      <c r="H52" s="391">
        <f t="shared" si="14"/>
        <v>21.15</v>
      </c>
      <c r="I52" s="60">
        <v>3.25</v>
      </c>
      <c r="J52" s="94">
        <f t="shared" si="1"/>
        <v>17.5</v>
      </c>
      <c r="K52" s="391">
        <v>20.75</v>
      </c>
      <c r="L52" s="93">
        <f t="shared" si="15"/>
        <v>7.1570576540755351</v>
      </c>
      <c r="M52" s="53" t="s">
        <v>30</v>
      </c>
      <c r="N52" s="54">
        <v>8.9999999999999993E-3</v>
      </c>
      <c r="O52" s="406">
        <v>25.15</v>
      </c>
      <c r="P52" s="399">
        <v>540</v>
      </c>
      <c r="Q52" s="54">
        <f>VLOOKUP(P52,Data!A$24:F$35,3)</f>
        <v>500</v>
      </c>
      <c r="R52" s="408">
        <f t="shared" si="34"/>
        <v>0.5</v>
      </c>
      <c r="S52" s="409">
        <f t="shared" si="35"/>
        <v>0.12624678638582595</v>
      </c>
      <c r="T52" s="54">
        <f>(E52*$C$21)+Noe!$B$20</f>
        <v>126.24678638582594</v>
      </c>
      <c r="U52" s="95">
        <f t="shared" si="4"/>
        <v>126.24678638582594</v>
      </c>
      <c r="V52" s="407">
        <f t="shared" si="36"/>
        <v>1313.2189969026606</v>
      </c>
      <c r="W52" s="53">
        <f t="shared" ref="W52:W72" si="37">(R52/4)^(2/3)*SQRT(L52/100)/0.01</f>
        <v>6.688169431015643</v>
      </c>
      <c r="X52" s="53">
        <f t="shared" si="6"/>
        <v>8.9463220675944175</v>
      </c>
      <c r="Y52" s="94">
        <f t="shared" si="33"/>
        <v>0.1</v>
      </c>
      <c r="Z52" s="94">
        <f>VLOOKUP($Y52,Relaciones!$A$4:$E$106,2)</f>
        <v>0.54</v>
      </c>
      <c r="AA52" s="104">
        <f>VLOOKUP($Y52,Relaciones!$A$4:$E$106,3)</f>
        <v>0.248</v>
      </c>
      <c r="AB52" s="94">
        <f>VLOOKUP($Y52,Relaciones!$A$4:$E$106,4)</f>
        <v>0.58599999999999997</v>
      </c>
      <c r="AC52" s="391">
        <f>VLOOKUP($Y52,Relaciones!$A$4:$E$106,5)</f>
        <v>0.17</v>
      </c>
      <c r="AD52" s="93">
        <f t="shared" ref="AD52:AD59" si="38">ROUND(Z52*W52,2)</f>
        <v>3.61</v>
      </c>
      <c r="AE52" s="410" t="str">
        <f t="shared" si="9"/>
        <v>CUMPLE</v>
      </c>
      <c r="AF52" s="54">
        <f t="shared" si="10"/>
        <v>5.24</v>
      </c>
      <c r="AG52" s="411" t="str">
        <f>+IF(AF52&lt;0.1, "NO CUMPLE", "OK")</f>
        <v>OK</v>
      </c>
    </row>
    <row r="53" spans="1:33" s="437" customFormat="1" ht="15.75" customHeight="1" x14ac:dyDescent="0.25">
      <c r="A53" s="739"/>
      <c r="B53" s="388" t="str">
        <f t="shared" si="28"/>
        <v>BZ 106</v>
      </c>
      <c r="C53" s="389" t="s">
        <v>1098</v>
      </c>
      <c r="D53" s="59">
        <f>0+5</f>
        <v>5</v>
      </c>
      <c r="E53" s="390">
        <f t="shared" si="12"/>
        <v>728</v>
      </c>
      <c r="F53" s="93">
        <f t="shared" si="13"/>
        <v>3.25</v>
      </c>
      <c r="G53" s="94">
        <f t="shared" si="0"/>
        <v>17.5</v>
      </c>
      <c r="H53" s="391">
        <f t="shared" si="14"/>
        <v>20.75</v>
      </c>
      <c r="I53" s="60">
        <v>4.05</v>
      </c>
      <c r="J53" s="94">
        <f t="shared" si="1"/>
        <v>17.419999999999998</v>
      </c>
      <c r="K53" s="391">
        <v>21.47</v>
      </c>
      <c r="L53" s="93">
        <f t="shared" si="15"/>
        <v>0.15240998285388047</v>
      </c>
      <c r="M53" s="53" t="s">
        <v>30</v>
      </c>
      <c r="N53" s="54">
        <v>8.9999999999999993E-3</v>
      </c>
      <c r="O53" s="406">
        <v>52.49</v>
      </c>
      <c r="P53" s="399">
        <v>540</v>
      </c>
      <c r="Q53" s="54">
        <f>VLOOKUP(P53,Data!A$24:F$35,3)</f>
        <v>500</v>
      </c>
      <c r="R53" s="408">
        <f t="shared" si="34"/>
        <v>0.5</v>
      </c>
      <c r="S53" s="409">
        <f t="shared" si="35"/>
        <v>0.12647005323496721</v>
      </c>
      <c r="T53" s="54">
        <f>(E53*$C$21)+Noe!$B$20</f>
        <v>126.47005323496721</v>
      </c>
      <c r="U53" s="95">
        <f t="shared" si="4"/>
        <v>126.47005323496721</v>
      </c>
      <c r="V53" s="407">
        <f t="shared" si="36"/>
        <v>191.63578313445018</v>
      </c>
      <c r="W53" s="53">
        <f t="shared" si="37"/>
        <v>0.97599302909229491</v>
      </c>
      <c r="X53" s="53">
        <f t="shared" si="6"/>
        <v>0.1905124785673506</v>
      </c>
      <c r="Y53" s="94">
        <f t="shared" si="33"/>
        <v>0.66</v>
      </c>
      <c r="Z53" s="94">
        <f>VLOOKUP($Y53,Relaciones!$A$4:$E$106,2)</f>
        <v>0.92700000000000005</v>
      </c>
      <c r="AA53" s="104">
        <f>VLOOKUP($Y53,Relaciones!$A$4:$E$106,3)</f>
        <v>0.66600000000000004</v>
      </c>
      <c r="AB53" s="94">
        <f>VLOOKUP($Y53,Relaciones!$A$4:$E$106,4)</f>
        <v>1.1599999999999999</v>
      </c>
      <c r="AC53" s="391">
        <f>VLOOKUP($Y53,Relaciones!$A$4:$E$106,5)</f>
        <v>0.58499999999999996</v>
      </c>
      <c r="AD53" s="93">
        <f t="shared" si="38"/>
        <v>0.9</v>
      </c>
      <c r="AE53" s="410" t="str">
        <f t="shared" si="9"/>
        <v>CUMPLE</v>
      </c>
      <c r="AF53" s="54">
        <f t="shared" si="10"/>
        <v>0.22</v>
      </c>
      <c r="AG53" s="411" t="str">
        <f t="shared" ref="AG53:AG72" si="39">+IF(AF53&lt;0.1, "NO CUMPLE", "OK")</f>
        <v>OK</v>
      </c>
    </row>
    <row r="54" spans="1:33" s="437" customFormat="1" ht="12.75" customHeight="1" x14ac:dyDescent="0.25">
      <c r="A54" s="739"/>
      <c r="B54" s="388" t="str">
        <f t="shared" si="28"/>
        <v>BZ 107</v>
      </c>
      <c r="C54" s="405" t="s">
        <v>1099</v>
      </c>
      <c r="D54" s="59">
        <f>0+4</f>
        <v>4</v>
      </c>
      <c r="E54" s="390">
        <f t="shared" si="12"/>
        <v>732</v>
      </c>
      <c r="F54" s="93">
        <f t="shared" si="13"/>
        <v>4.05</v>
      </c>
      <c r="G54" s="94">
        <f t="shared" si="0"/>
        <v>17.419999999999998</v>
      </c>
      <c r="H54" s="391">
        <f t="shared" si="14"/>
        <v>21.47</v>
      </c>
      <c r="I54" s="60">
        <v>3.9</v>
      </c>
      <c r="J54" s="94">
        <f t="shared" si="1"/>
        <v>17.350000000000001</v>
      </c>
      <c r="K54" s="391">
        <v>21.25</v>
      </c>
      <c r="L54" s="93">
        <f t="shared" si="15"/>
        <v>0.14861995753714805</v>
      </c>
      <c r="M54" s="53" t="s">
        <v>30</v>
      </c>
      <c r="N54" s="54">
        <v>8.9999999999999993E-3</v>
      </c>
      <c r="O54" s="406">
        <v>47.1</v>
      </c>
      <c r="P54" s="399">
        <v>540</v>
      </c>
      <c r="Q54" s="54">
        <f>VLOOKUP(P54,Data!A$24:F$35,3)</f>
        <v>500</v>
      </c>
      <c r="R54" s="408">
        <f t="shared" si="34"/>
        <v>0.5</v>
      </c>
      <c r="S54" s="409">
        <f t="shared" si="35"/>
        <v>0.12664866671428021</v>
      </c>
      <c r="T54" s="54">
        <f>(E54*$C$21)+Noe!$B$20</f>
        <v>126.64866671428021</v>
      </c>
      <c r="U54" s="95">
        <f t="shared" si="4"/>
        <v>126.64866671428021</v>
      </c>
      <c r="V54" s="407">
        <f t="shared" si="36"/>
        <v>189.238050406464</v>
      </c>
      <c r="W54" s="53">
        <f t="shared" si="37"/>
        <v>0.96378147658438396</v>
      </c>
      <c r="X54" s="53">
        <f t="shared" si="6"/>
        <v>0.18577494692143506</v>
      </c>
      <c r="Y54" s="94">
        <f t="shared" si="33"/>
        <v>0.67</v>
      </c>
      <c r="Z54" s="94">
        <f>VLOOKUP($Y54,Relaciones!$A$4:$E$106,2)</f>
        <v>0.93100000000000005</v>
      </c>
      <c r="AA54" s="104">
        <f>VLOOKUP($Y54,Relaciones!$A$4:$E$106,3)</f>
        <v>0.67200000000000004</v>
      </c>
      <c r="AB54" s="94">
        <f>VLOOKUP($Y54,Relaciones!$A$4:$E$106,4)</f>
        <v>1.163</v>
      </c>
      <c r="AC54" s="391">
        <f>VLOOKUP($Y54,Relaciones!$A$4:$E$106,5)</f>
        <v>0.59499999999999997</v>
      </c>
      <c r="AD54" s="93">
        <f t="shared" si="38"/>
        <v>0.9</v>
      </c>
      <c r="AE54" s="410" t="str">
        <f t="shared" si="9"/>
        <v>CUMPLE</v>
      </c>
      <c r="AF54" s="54">
        <f t="shared" si="10"/>
        <v>0.22</v>
      </c>
      <c r="AG54" s="411" t="str">
        <f t="shared" si="39"/>
        <v>OK</v>
      </c>
    </row>
    <row r="55" spans="1:33" s="437" customFormat="1" ht="15" customHeight="1" x14ac:dyDescent="0.25">
      <c r="A55" s="739"/>
      <c r="B55" s="388" t="str">
        <f t="shared" si="28"/>
        <v>BZ 108</v>
      </c>
      <c r="C55" s="389" t="s">
        <v>1100</v>
      </c>
      <c r="D55" s="59">
        <v>0</v>
      </c>
      <c r="E55" s="390">
        <f t="shared" si="12"/>
        <v>732</v>
      </c>
      <c r="F55" s="93">
        <f t="shared" si="13"/>
        <v>3.9</v>
      </c>
      <c r="G55" s="94">
        <f t="shared" si="0"/>
        <v>17.350000000000001</v>
      </c>
      <c r="H55" s="391">
        <f t="shared" si="14"/>
        <v>21.25</v>
      </c>
      <c r="I55" s="60">
        <v>1.2</v>
      </c>
      <c r="J55" s="94">
        <f t="shared" si="1"/>
        <v>16.670000000000002</v>
      </c>
      <c r="K55" s="391">
        <v>17.87</v>
      </c>
      <c r="L55" s="93">
        <f t="shared" si="15"/>
        <v>1.4437367303609334</v>
      </c>
      <c r="M55" s="53" t="s">
        <v>30</v>
      </c>
      <c r="N55" s="54">
        <v>8.9999999999999993E-3</v>
      </c>
      <c r="O55" s="406">
        <v>47.1</v>
      </c>
      <c r="P55" s="399">
        <v>540</v>
      </c>
      <c r="Q55" s="54">
        <f>VLOOKUP(P55,Data!A$24:F$35,3)</f>
        <v>500</v>
      </c>
      <c r="R55" s="408">
        <f t="shared" si="34"/>
        <v>0.5</v>
      </c>
      <c r="S55" s="409">
        <f t="shared" si="35"/>
        <v>0.12664866671428021</v>
      </c>
      <c r="T55" s="54">
        <f>(E55*$C$21)+Noe!$B$20</f>
        <v>126.64866671428021</v>
      </c>
      <c r="U55" s="95">
        <f t="shared" si="4"/>
        <v>126.64866671428021</v>
      </c>
      <c r="V55" s="407">
        <f t="shared" si="36"/>
        <v>589.81240371973877</v>
      </c>
      <c r="W55" s="53">
        <f t="shared" si="37"/>
        <v>3.0038899055650887</v>
      </c>
      <c r="X55" s="53">
        <f t="shared" si="6"/>
        <v>1.8046709129511669</v>
      </c>
      <c r="Y55" s="94">
        <f t="shared" ref="Y55:Y60" si="40">ROUND(U55/V55,2)</f>
        <v>0.21</v>
      </c>
      <c r="Z55" s="94">
        <f>VLOOKUP($Y55,Relaciones!$A$4:$E$106,2)</f>
        <v>0.66400000000000003</v>
      </c>
      <c r="AA55" s="104">
        <f>VLOOKUP($Y55,Relaciones!$A$4:$E$106,3)</f>
        <v>0.35299999999999998</v>
      </c>
      <c r="AB55" s="94">
        <f>VLOOKUP($Y55,Relaciones!$A$4:$E$106,4)</f>
        <v>0.78</v>
      </c>
      <c r="AC55" s="391">
        <f>VLOOKUP($Y55,Relaciones!$A$4:$E$106,5)</f>
        <v>0.25800000000000001</v>
      </c>
      <c r="AD55" s="93">
        <f t="shared" si="38"/>
        <v>1.99</v>
      </c>
      <c r="AE55" s="410" t="str">
        <f t="shared" si="9"/>
        <v>CUMPLE</v>
      </c>
      <c r="AF55" s="54">
        <f t="shared" si="10"/>
        <v>1.41</v>
      </c>
      <c r="AG55" s="411" t="str">
        <f t="shared" si="39"/>
        <v>OK</v>
      </c>
    </row>
    <row r="56" spans="1:33" s="437" customFormat="1" ht="15" customHeight="1" x14ac:dyDescent="0.25">
      <c r="A56" s="739"/>
      <c r="B56" s="388" t="str">
        <f t="shared" si="28"/>
        <v>BZ 109</v>
      </c>
      <c r="C56" s="389" t="s">
        <v>1101</v>
      </c>
      <c r="D56" s="59">
        <f>0+27</f>
        <v>27</v>
      </c>
      <c r="E56" s="390">
        <f t="shared" si="12"/>
        <v>759</v>
      </c>
      <c r="F56" s="93">
        <f t="shared" si="13"/>
        <v>1.2</v>
      </c>
      <c r="G56" s="94">
        <f t="shared" si="0"/>
        <v>16.670000000000002</v>
      </c>
      <c r="H56" s="391">
        <f t="shared" si="14"/>
        <v>17.87</v>
      </c>
      <c r="I56" s="60">
        <v>5.41</v>
      </c>
      <c r="J56" s="94">
        <f t="shared" si="1"/>
        <v>16.59</v>
      </c>
      <c r="K56" s="391">
        <v>22</v>
      </c>
      <c r="L56" s="93">
        <f t="shared" si="15"/>
        <v>0.14511155450753099</v>
      </c>
      <c r="M56" s="53" t="s">
        <v>30</v>
      </c>
      <c r="N56" s="54">
        <v>8.9999999999999993E-3</v>
      </c>
      <c r="O56" s="406">
        <v>55.13</v>
      </c>
      <c r="P56" s="399">
        <v>540</v>
      </c>
      <c r="Q56" s="54">
        <f>VLOOKUP(P56,Data!A$24:F$35,3)</f>
        <v>500</v>
      </c>
      <c r="R56" s="408">
        <f t="shared" si="34"/>
        <v>0.5</v>
      </c>
      <c r="S56" s="409">
        <f t="shared" si="35"/>
        <v>0.12785430769964301</v>
      </c>
      <c r="T56" s="54">
        <f>(E56*$C$21)+Noe!$B$20</f>
        <v>127.85430769964302</v>
      </c>
      <c r="U56" s="95">
        <f t="shared" si="4"/>
        <v>127.85430769964302</v>
      </c>
      <c r="V56" s="407">
        <f t="shared" si="36"/>
        <v>186.99108258476349</v>
      </c>
      <c r="W56" s="53">
        <f t="shared" si="37"/>
        <v>0.95233776343903798</v>
      </c>
      <c r="X56" s="53">
        <f t="shared" si="6"/>
        <v>0.18138944313441374</v>
      </c>
      <c r="Y56" s="94">
        <f t="shared" si="40"/>
        <v>0.68</v>
      </c>
      <c r="Z56" s="94">
        <f>VLOOKUP($Y56,Relaciones!$A$4:$E$106,2)</f>
        <v>0.93600000000000005</v>
      </c>
      <c r="AA56" s="104">
        <f>VLOOKUP($Y56,Relaciones!$A$4:$E$106,3)</f>
        <v>0.67800000000000005</v>
      </c>
      <c r="AB56" s="94">
        <f>VLOOKUP($Y56,Relaciones!$A$4:$E$106,4)</f>
        <v>1.167</v>
      </c>
      <c r="AC56" s="391">
        <f>VLOOKUP($Y56,Relaciones!$A$4:$E$106,5)</f>
        <v>0.60399999999999998</v>
      </c>
      <c r="AD56" s="93">
        <f t="shared" si="38"/>
        <v>0.89</v>
      </c>
      <c r="AE56" s="410" t="str">
        <f t="shared" si="9"/>
        <v>CUMPLE</v>
      </c>
      <c r="AF56" s="54">
        <f t="shared" si="10"/>
        <v>0.21</v>
      </c>
      <c r="AG56" s="411" t="str">
        <f t="shared" si="39"/>
        <v>OK</v>
      </c>
    </row>
    <row r="57" spans="1:33" s="100" customFormat="1" ht="15" customHeight="1" x14ac:dyDescent="0.25">
      <c r="A57" s="739"/>
      <c r="B57" s="388" t="str">
        <f t="shared" si="28"/>
        <v>BZ 110</v>
      </c>
      <c r="C57" s="405" t="s">
        <v>1102</v>
      </c>
      <c r="D57" s="59">
        <v>0</v>
      </c>
      <c r="E57" s="390">
        <f t="shared" si="12"/>
        <v>759</v>
      </c>
      <c r="F57" s="93">
        <f t="shared" si="13"/>
        <v>5.41</v>
      </c>
      <c r="G57" s="94">
        <f t="shared" si="0"/>
        <v>16.59</v>
      </c>
      <c r="H57" s="391">
        <f t="shared" si="14"/>
        <v>22</v>
      </c>
      <c r="I57" s="60">
        <v>5.2</v>
      </c>
      <c r="J57" s="94">
        <f t="shared" si="1"/>
        <v>16.510000000000002</v>
      </c>
      <c r="K57" s="391">
        <v>21.71</v>
      </c>
      <c r="L57" s="93">
        <f t="shared" si="15"/>
        <v>0.17578554163919644</v>
      </c>
      <c r="M57" s="53" t="s">
        <v>30</v>
      </c>
      <c r="N57" s="54">
        <v>8.9999999999999993E-3</v>
      </c>
      <c r="O57" s="406">
        <v>45.51</v>
      </c>
      <c r="P57" s="399">
        <v>540</v>
      </c>
      <c r="Q57" s="54">
        <f>VLOOKUP(P57,Data!A$24:F$35,3)</f>
        <v>500</v>
      </c>
      <c r="R57" s="408">
        <f t="shared" si="34"/>
        <v>0.5</v>
      </c>
      <c r="S57" s="409">
        <f t="shared" si="35"/>
        <v>0.12785430769964301</v>
      </c>
      <c r="T57" s="54">
        <f>(E57*$C$21)+Noe!$B$20</f>
        <v>127.85430769964302</v>
      </c>
      <c r="U57" s="95">
        <f t="shared" si="4"/>
        <v>127.85430769964302</v>
      </c>
      <c r="V57" s="407">
        <f t="shared" si="36"/>
        <v>205.80763138897854</v>
      </c>
      <c r="W57" s="53">
        <f t="shared" si="37"/>
        <v>1.0481696595709009</v>
      </c>
      <c r="X57" s="53">
        <f t="shared" si="6"/>
        <v>0.21973192704899552</v>
      </c>
      <c r="Y57" s="94">
        <f t="shared" si="40"/>
        <v>0.62</v>
      </c>
      <c r="Z57" s="94">
        <f>VLOOKUP($Y57,Relaciones!$A$4:$E$106,2)</f>
        <v>0.90800000000000003</v>
      </c>
      <c r="AA57" s="104">
        <f>VLOOKUP($Y57,Relaciones!$A$4:$E$106,3)</f>
        <v>0.63900000000000001</v>
      </c>
      <c r="AB57" s="94">
        <f>VLOOKUP($Y57,Relaciones!$A$4:$E$106,4)</f>
        <v>1.143</v>
      </c>
      <c r="AC57" s="391">
        <f>VLOOKUP($Y57,Relaciones!$A$4:$E$106,5)</f>
        <v>0.55000000000000004</v>
      </c>
      <c r="AD57" s="93">
        <f t="shared" si="38"/>
        <v>0.95</v>
      </c>
      <c r="AE57" s="410" t="str">
        <f t="shared" si="9"/>
        <v>CUMPLE</v>
      </c>
      <c r="AF57" s="54">
        <f t="shared" si="10"/>
        <v>0.25</v>
      </c>
      <c r="AG57" s="411" t="str">
        <f t="shared" si="39"/>
        <v>OK</v>
      </c>
    </row>
    <row r="58" spans="1:33" s="433" customFormat="1" ht="12.75" customHeight="1" x14ac:dyDescent="0.25">
      <c r="A58" s="739"/>
      <c r="B58" s="388" t="str">
        <f t="shared" si="28"/>
        <v>BZ 111</v>
      </c>
      <c r="C58" s="389" t="s">
        <v>1103</v>
      </c>
      <c r="D58" s="59">
        <v>0</v>
      </c>
      <c r="E58" s="390">
        <f t="shared" si="12"/>
        <v>759</v>
      </c>
      <c r="F58" s="93">
        <f t="shared" si="13"/>
        <v>5.2</v>
      </c>
      <c r="G58" s="94">
        <f t="shared" si="0"/>
        <v>16.510000000000002</v>
      </c>
      <c r="H58" s="391">
        <f t="shared" si="14"/>
        <v>21.71</v>
      </c>
      <c r="I58" s="60">
        <v>4.4000000000000004</v>
      </c>
      <c r="J58" s="94">
        <f t="shared" si="1"/>
        <v>16.439999999999998</v>
      </c>
      <c r="K58" s="391">
        <v>20.84</v>
      </c>
      <c r="L58" s="93">
        <f t="shared" si="15"/>
        <v>0.15381234893430859</v>
      </c>
      <c r="M58" s="53" t="s">
        <v>30</v>
      </c>
      <c r="N58" s="54">
        <v>8.9999999999999993E-3</v>
      </c>
      <c r="O58" s="406">
        <v>45.51</v>
      </c>
      <c r="P58" s="399">
        <v>540</v>
      </c>
      <c r="Q58" s="54">
        <f>VLOOKUP(P58,Data!A$24:F$35,3)</f>
        <v>500</v>
      </c>
      <c r="R58" s="408">
        <f t="shared" si="34"/>
        <v>0.5</v>
      </c>
      <c r="S58" s="409">
        <f t="shared" si="35"/>
        <v>0.12785430769964301</v>
      </c>
      <c r="T58" s="54">
        <f>(E58*$C$21)+Noe!$B$20</f>
        <v>127.85430769964302</v>
      </c>
      <c r="U58" s="95">
        <f t="shared" si="4"/>
        <v>127.85430769964302</v>
      </c>
      <c r="V58" s="407">
        <f t="shared" si="36"/>
        <v>192.51541106026232</v>
      </c>
      <c r="W58" s="53">
        <f t="shared" si="37"/>
        <v>0.98047293733148444</v>
      </c>
      <c r="X58" s="53">
        <f t="shared" si="6"/>
        <v>0.19226543616788574</v>
      </c>
      <c r="Y58" s="94">
        <f t="shared" si="40"/>
        <v>0.66</v>
      </c>
      <c r="Z58" s="94">
        <f>VLOOKUP($Y58,Relaciones!$A$4:$E$106,2)</f>
        <v>0.92700000000000005</v>
      </c>
      <c r="AA58" s="104">
        <f>VLOOKUP($Y58,Relaciones!$A$4:$E$106,3)</f>
        <v>0.66600000000000004</v>
      </c>
      <c r="AB58" s="94">
        <f>VLOOKUP($Y58,Relaciones!$A$4:$E$106,4)</f>
        <v>1.1599999999999999</v>
      </c>
      <c r="AC58" s="391">
        <f>VLOOKUP($Y58,Relaciones!$A$4:$E$106,5)</f>
        <v>0.58499999999999996</v>
      </c>
      <c r="AD58" s="93">
        <f t="shared" si="38"/>
        <v>0.91</v>
      </c>
      <c r="AE58" s="410" t="str">
        <f t="shared" si="9"/>
        <v>CUMPLE</v>
      </c>
      <c r="AF58" s="54">
        <f t="shared" si="10"/>
        <v>0.22</v>
      </c>
      <c r="AG58" s="411" t="str">
        <f t="shared" si="39"/>
        <v>OK</v>
      </c>
    </row>
    <row r="59" spans="1:33" s="433" customFormat="1" ht="15" customHeight="1" x14ac:dyDescent="0.25">
      <c r="A59" s="739"/>
      <c r="B59" s="388" t="str">
        <f t="shared" si="28"/>
        <v>BZ 112</v>
      </c>
      <c r="C59" s="405" t="s">
        <v>1104</v>
      </c>
      <c r="D59" s="59">
        <v>0</v>
      </c>
      <c r="E59" s="390">
        <f t="shared" si="12"/>
        <v>759</v>
      </c>
      <c r="F59" s="93">
        <f>+I58</f>
        <v>4.4000000000000004</v>
      </c>
      <c r="G59" s="94">
        <f t="shared" si="0"/>
        <v>16.439999999999998</v>
      </c>
      <c r="H59" s="391">
        <f t="shared" si="14"/>
        <v>20.84</v>
      </c>
      <c r="I59" s="60">
        <v>3.85</v>
      </c>
      <c r="J59" s="94">
        <f t="shared" si="1"/>
        <v>16.34</v>
      </c>
      <c r="K59" s="391">
        <v>20.190000000000001</v>
      </c>
      <c r="L59" s="93">
        <f t="shared" si="15"/>
        <v>0.18625442354255517</v>
      </c>
      <c r="M59" s="53" t="s">
        <v>30</v>
      </c>
      <c r="N59" s="54">
        <v>8.9999999999999993E-3</v>
      </c>
      <c r="O59" s="406">
        <v>53.69</v>
      </c>
      <c r="P59" s="399">
        <v>540</v>
      </c>
      <c r="Q59" s="54">
        <f>VLOOKUP(P59,Data!A$24:F$35,3)</f>
        <v>500</v>
      </c>
      <c r="R59" s="408">
        <f t="shared" si="34"/>
        <v>0.5</v>
      </c>
      <c r="S59" s="409">
        <f t="shared" si="35"/>
        <v>0.12785430769964301</v>
      </c>
      <c r="T59" s="54">
        <f>(E59*$C$21)+Noe!$B$20</f>
        <v>127.85430769964302</v>
      </c>
      <c r="U59" s="95">
        <f t="shared" si="4"/>
        <v>127.85430769964302</v>
      </c>
      <c r="V59" s="407">
        <f t="shared" si="36"/>
        <v>211.84742851105645</v>
      </c>
      <c r="W59" s="53">
        <f t="shared" si="37"/>
        <v>1.0789300937229298</v>
      </c>
      <c r="X59" s="53">
        <f t="shared" si="6"/>
        <v>0.23281802942819396</v>
      </c>
      <c r="Y59" s="94">
        <f t="shared" si="40"/>
        <v>0.6</v>
      </c>
      <c r="Z59" s="94">
        <f>VLOOKUP($Y59,Relaciones!$A$4:$E$106,2)</f>
        <v>0.9</v>
      </c>
      <c r="AA59" s="104">
        <f>VLOOKUP($Y59,Relaciones!$A$4:$E$106,3)</f>
        <v>0.626</v>
      </c>
      <c r="AB59" s="94">
        <f>VLOOKUP($Y59,Relaciones!$A$4:$E$106,4)</f>
        <v>1.1359999999999999</v>
      </c>
      <c r="AC59" s="391">
        <f>VLOOKUP($Y59,Relaciones!$A$4:$E$106,5)</f>
        <v>0.53400000000000003</v>
      </c>
      <c r="AD59" s="93">
        <f t="shared" si="38"/>
        <v>0.97</v>
      </c>
      <c r="AE59" s="410" t="str">
        <f t="shared" si="9"/>
        <v>CUMPLE</v>
      </c>
      <c r="AF59" s="54">
        <f t="shared" si="10"/>
        <v>0.26</v>
      </c>
      <c r="AG59" s="411" t="str">
        <f t="shared" si="39"/>
        <v>OK</v>
      </c>
    </row>
    <row r="60" spans="1:33" s="433" customFormat="1" ht="15.75" customHeight="1" x14ac:dyDescent="0.25">
      <c r="A60" s="739"/>
      <c r="B60" s="388" t="str">
        <f t="shared" si="28"/>
        <v>BZ 113</v>
      </c>
      <c r="C60" s="389" t="s">
        <v>1174</v>
      </c>
      <c r="D60" s="59">
        <v>0</v>
      </c>
      <c r="E60" s="390">
        <f t="shared" si="12"/>
        <v>759</v>
      </c>
      <c r="F60" s="93">
        <f t="shared" si="13"/>
        <v>3.85</v>
      </c>
      <c r="G60" s="94">
        <f t="shared" si="0"/>
        <v>16.34</v>
      </c>
      <c r="H60" s="391">
        <f t="shared" si="14"/>
        <v>20.190000000000001</v>
      </c>
      <c r="I60" s="60">
        <v>2.75</v>
      </c>
      <c r="J60" s="94">
        <f t="shared" si="1"/>
        <v>16.239999999999998</v>
      </c>
      <c r="K60" s="391">
        <v>18.989999999999998</v>
      </c>
      <c r="L60" s="93">
        <f t="shared" si="15"/>
        <v>0.18625442354256178</v>
      </c>
      <c r="M60" s="53" t="s">
        <v>30</v>
      </c>
      <c r="N60" s="54">
        <v>8.9999999999999993E-3</v>
      </c>
      <c r="O60" s="406">
        <v>53.69</v>
      </c>
      <c r="P60" s="399">
        <v>540</v>
      </c>
      <c r="Q60" s="54">
        <f>VLOOKUP(P60,Data!A$24:F$35,3)</f>
        <v>500</v>
      </c>
      <c r="R60" s="408">
        <f t="shared" ref="R60:R72" si="41">+Q60/1000</f>
        <v>0.5</v>
      </c>
      <c r="S60" s="409">
        <f t="shared" ref="S60:S72" si="42">+T60/1000</f>
        <v>0.12785430769964301</v>
      </c>
      <c r="T60" s="54">
        <f>(E60*$C$21)+Noe!$B$20</f>
        <v>127.85430769964302</v>
      </c>
      <c r="U60" s="95">
        <f t="shared" si="4"/>
        <v>127.85430769964302</v>
      </c>
      <c r="V60" s="407">
        <f t="shared" ref="V60:V72" si="43">+W60*(PI()*(R60^2)/4)*1000</f>
        <v>211.8474285110602</v>
      </c>
      <c r="W60" s="53">
        <f t="shared" si="37"/>
        <v>1.0789300937229489</v>
      </c>
      <c r="X60" s="53">
        <f t="shared" si="6"/>
        <v>0.23281802942820221</v>
      </c>
      <c r="Y60" s="94">
        <f t="shared" si="40"/>
        <v>0.6</v>
      </c>
      <c r="Z60" s="94">
        <f>VLOOKUP($Y60,Relaciones!$A$4:$E$106,2)</f>
        <v>0.9</v>
      </c>
      <c r="AA60" s="104">
        <f>VLOOKUP($Y60,Relaciones!$A$4:$E$106,3)</f>
        <v>0.626</v>
      </c>
      <c r="AB60" s="94">
        <f>VLOOKUP($Y60,Relaciones!$A$4:$E$106,4)</f>
        <v>1.1359999999999999</v>
      </c>
      <c r="AC60" s="391">
        <f>VLOOKUP($Y60,Relaciones!$A$4:$E$106,5)</f>
        <v>0.53400000000000003</v>
      </c>
      <c r="AD60" s="93">
        <f t="shared" ref="AD60:AD72" si="44">ROUND(Z60*W60,2)</f>
        <v>0.97</v>
      </c>
      <c r="AE60" s="410" t="str">
        <f t="shared" si="9"/>
        <v>CUMPLE</v>
      </c>
      <c r="AF60" s="54">
        <f t="shared" si="10"/>
        <v>0.26</v>
      </c>
      <c r="AG60" s="411" t="str">
        <f t="shared" si="39"/>
        <v>OK</v>
      </c>
    </row>
    <row r="61" spans="1:33" s="433" customFormat="1" ht="12.75" customHeight="1" x14ac:dyDescent="0.25">
      <c r="A61" s="739"/>
      <c r="B61" s="388" t="str">
        <f t="shared" si="28"/>
        <v>BZ 114</v>
      </c>
      <c r="C61" s="405" t="s">
        <v>1168</v>
      </c>
      <c r="D61" s="59">
        <f>0+12</f>
        <v>12</v>
      </c>
      <c r="E61" s="390">
        <f t="shared" si="12"/>
        <v>771</v>
      </c>
      <c r="F61" s="93">
        <f t="shared" si="13"/>
        <v>2.75</v>
      </c>
      <c r="G61" s="94">
        <f t="shared" si="0"/>
        <v>16.239999999999998</v>
      </c>
      <c r="H61" s="391">
        <f t="shared" si="14"/>
        <v>18.989999999999998</v>
      </c>
      <c r="I61" s="60">
        <v>2.95</v>
      </c>
      <c r="J61" s="94">
        <f t="shared" si="1"/>
        <v>16.190000000000001</v>
      </c>
      <c r="K61" s="391">
        <v>19.14</v>
      </c>
      <c r="L61" s="93">
        <f t="shared" si="15"/>
        <v>0.21132713440404549</v>
      </c>
      <c r="M61" s="53" t="s">
        <v>30</v>
      </c>
      <c r="N61" s="54">
        <v>8.9999999999999993E-3</v>
      </c>
      <c r="O61" s="406">
        <v>23.66</v>
      </c>
      <c r="P61" s="399">
        <v>540</v>
      </c>
      <c r="Q61" s="54">
        <f>VLOOKUP(P61,Data!A$24:F$35,3)</f>
        <v>500</v>
      </c>
      <c r="R61" s="408">
        <f t="shared" si="41"/>
        <v>0.5</v>
      </c>
      <c r="S61" s="409">
        <f t="shared" si="42"/>
        <v>0.12839014813758204</v>
      </c>
      <c r="T61" s="54">
        <f>(E61*$C$21)+Noe!$B$20</f>
        <v>128.39014813758203</v>
      </c>
      <c r="U61" s="95">
        <f t="shared" si="4"/>
        <v>128.39014813758203</v>
      </c>
      <c r="V61" s="407">
        <f t="shared" si="43"/>
        <v>225.65633524309916</v>
      </c>
      <c r="W61" s="53">
        <f t="shared" si="37"/>
        <v>1.1492582782061154</v>
      </c>
      <c r="X61" s="53">
        <f t="shared" si="6"/>
        <v>0.26415891800505686</v>
      </c>
      <c r="Y61" s="94">
        <f t="shared" ref="Y61:Y72" si="45">ROUND(U61/V61,2)</f>
        <v>0.56999999999999995</v>
      </c>
      <c r="Z61" s="94">
        <f>VLOOKUP($Y61,Relaciones!$A$4:$E$106,2)</f>
        <v>0.88500000000000001</v>
      </c>
      <c r="AA61" s="104">
        <f>VLOOKUP($Y61,Relaciones!$A$4:$E$106,3)</f>
        <v>0.60799999999999998</v>
      </c>
      <c r="AB61" s="94">
        <f>VLOOKUP($Y61,Relaciones!$A$4:$E$106,4)</f>
        <v>1.125</v>
      </c>
      <c r="AC61" s="391">
        <f>VLOOKUP($Y61,Relaciones!$A$4:$E$106,5)</f>
        <v>0.51</v>
      </c>
      <c r="AD61" s="93">
        <f t="shared" si="44"/>
        <v>1.02</v>
      </c>
      <c r="AE61" s="410" t="str">
        <f t="shared" si="9"/>
        <v>CUMPLE</v>
      </c>
      <c r="AF61" s="54">
        <f t="shared" si="10"/>
        <v>0.3</v>
      </c>
      <c r="AG61" s="411" t="str">
        <f t="shared" si="39"/>
        <v>OK</v>
      </c>
    </row>
    <row r="62" spans="1:33" s="433" customFormat="1" ht="15" customHeight="1" x14ac:dyDescent="0.25">
      <c r="A62" s="739"/>
      <c r="B62" s="388" t="str">
        <f t="shared" si="28"/>
        <v>BZ 115</v>
      </c>
      <c r="C62" s="389" t="s">
        <v>1175</v>
      </c>
      <c r="D62" s="59">
        <f>0+7</f>
        <v>7</v>
      </c>
      <c r="E62" s="390">
        <f t="shared" si="12"/>
        <v>778</v>
      </c>
      <c r="F62" s="93">
        <f t="shared" si="13"/>
        <v>2.95</v>
      </c>
      <c r="G62" s="94">
        <f t="shared" si="0"/>
        <v>16.190000000000001</v>
      </c>
      <c r="H62" s="391">
        <f t="shared" si="14"/>
        <v>19.14</v>
      </c>
      <c r="I62" s="60">
        <v>3.46</v>
      </c>
      <c r="J62" s="94">
        <f t="shared" si="1"/>
        <v>16.13</v>
      </c>
      <c r="K62" s="391">
        <v>19.59</v>
      </c>
      <c r="L62" s="93">
        <f t="shared" si="15"/>
        <v>0.15075376884422681</v>
      </c>
      <c r="M62" s="53" t="s">
        <v>30</v>
      </c>
      <c r="N62" s="54">
        <v>8.9999999999999993E-3</v>
      </c>
      <c r="O62" s="406">
        <v>39.799999999999997</v>
      </c>
      <c r="P62" s="399">
        <v>540</v>
      </c>
      <c r="Q62" s="54">
        <f>VLOOKUP(P62,Data!A$24:F$35,3)</f>
        <v>500</v>
      </c>
      <c r="R62" s="408">
        <f t="shared" si="41"/>
        <v>0.5</v>
      </c>
      <c r="S62" s="409">
        <f t="shared" si="42"/>
        <v>0.12870272172637978</v>
      </c>
      <c r="T62" s="54">
        <f>(E62*$C$21)+Noe!$B$20</f>
        <v>128.70272172637979</v>
      </c>
      <c r="U62" s="95">
        <f t="shared" si="4"/>
        <v>128.70272172637979</v>
      </c>
      <c r="V62" s="407">
        <f t="shared" si="43"/>
        <v>190.59170178346054</v>
      </c>
      <c r="W62" s="53">
        <f t="shared" si="37"/>
        <v>0.97067556643629282</v>
      </c>
      <c r="X62" s="53">
        <f t="shared" si="6"/>
        <v>0.18844221105528353</v>
      </c>
      <c r="Y62" s="94">
        <f t="shared" si="45"/>
        <v>0.68</v>
      </c>
      <c r="Z62" s="94">
        <f>VLOOKUP($Y62,Relaciones!$A$4:$E$106,2)</f>
        <v>0.93600000000000005</v>
      </c>
      <c r="AA62" s="104">
        <f>VLOOKUP($Y62,Relaciones!$A$4:$E$106,3)</f>
        <v>0.67800000000000005</v>
      </c>
      <c r="AB62" s="94">
        <f>VLOOKUP($Y62,Relaciones!$A$4:$E$106,4)</f>
        <v>1.167</v>
      </c>
      <c r="AC62" s="391">
        <f>VLOOKUP($Y62,Relaciones!$A$4:$E$106,5)</f>
        <v>0.60399999999999998</v>
      </c>
      <c r="AD62" s="93">
        <f t="shared" si="44"/>
        <v>0.91</v>
      </c>
      <c r="AE62" s="410" t="str">
        <f t="shared" si="9"/>
        <v>CUMPLE</v>
      </c>
      <c r="AF62" s="54">
        <f t="shared" si="10"/>
        <v>0.22</v>
      </c>
      <c r="AG62" s="411" t="str">
        <f t="shared" si="39"/>
        <v>OK</v>
      </c>
    </row>
    <row r="63" spans="1:33" s="433" customFormat="1" ht="15" customHeight="1" x14ac:dyDescent="0.25">
      <c r="A63" s="739"/>
      <c r="B63" s="388" t="str">
        <f t="shared" si="28"/>
        <v>BZ 116</v>
      </c>
      <c r="C63" s="405" t="s">
        <v>1169</v>
      </c>
      <c r="D63" s="59">
        <f>0+54</f>
        <v>54</v>
      </c>
      <c r="E63" s="390">
        <f t="shared" si="12"/>
        <v>832</v>
      </c>
      <c r="F63" s="93">
        <f t="shared" si="13"/>
        <v>3.46</v>
      </c>
      <c r="G63" s="94">
        <f t="shared" si="0"/>
        <v>16.13</v>
      </c>
      <c r="H63" s="391">
        <f t="shared" si="14"/>
        <v>19.59</v>
      </c>
      <c r="I63" s="60">
        <v>3.3</v>
      </c>
      <c r="J63" s="94">
        <f t="shared" si="1"/>
        <v>16.05</v>
      </c>
      <c r="K63" s="391">
        <v>19.350000000000001</v>
      </c>
      <c r="L63" s="93">
        <f t="shared" si="15"/>
        <v>0.1536098310291826</v>
      </c>
      <c r="M63" s="53" t="s">
        <v>30</v>
      </c>
      <c r="N63" s="54">
        <v>8.9999999999999993E-3</v>
      </c>
      <c r="O63" s="406">
        <v>52.08</v>
      </c>
      <c r="P63" s="399">
        <v>540</v>
      </c>
      <c r="Q63" s="54">
        <f>VLOOKUP(P63,Data!A$24:F$35,3)</f>
        <v>500</v>
      </c>
      <c r="R63" s="408">
        <f t="shared" si="41"/>
        <v>0.5</v>
      </c>
      <c r="S63" s="409">
        <f t="shared" si="42"/>
        <v>0.13111400369710538</v>
      </c>
      <c r="T63" s="54">
        <f>(E63*$C$21)+Noe!$B$20</f>
        <v>131.11400369710537</v>
      </c>
      <c r="U63" s="95">
        <f t="shared" si="4"/>
        <v>131.11400369710537</v>
      </c>
      <c r="V63" s="407">
        <f t="shared" si="43"/>
        <v>192.38863105897758</v>
      </c>
      <c r="W63" s="53">
        <f t="shared" si="37"/>
        <v>0.97982725208701527</v>
      </c>
      <c r="X63" s="53">
        <f t="shared" si="6"/>
        <v>0.19201228878647825</v>
      </c>
      <c r="Y63" s="94">
        <f t="shared" si="45"/>
        <v>0.68</v>
      </c>
      <c r="Z63" s="94">
        <f>VLOOKUP($Y63,Relaciones!$A$4:$E$106,2)</f>
        <v>0.93600000000000005</v>
      </c>
      <c r="AA63" s="104">
        <f>VLOOKUP($Y63,Relaciones!$A$4:$E$106,3)</f>
        <v>0.67800000000000005</v>
      </c>
      <c r="AB63" s="94">
        <f>VLOOKUP($Y63,Relaciones!$A$4:$E$106,4)</f>
        <v>1.167</v>
      </c>
      <c r="AC63" s="391">
        <f>VLOOKUP($Y63,Relaciones!$A$4:$E$106,5)</f>
        <v>0.60399999999999998</v>
      </c>
      <c r="AD63" s="93">
        <f t="shared" si="44"/>
        <v>0.92</v>
      </c>
      <c r="AE63" s="410" t="str">
        <f t="shared" si="9"/>
        <v>CUMPLE</v>
      </c>
      <c r="AF63" s="54">
        <f t="shared" si="10"/>
        <v>0.22</v>
      </c>
      <c r="AG63" s="411" t="str">
        <f t="shared" si="39"/>
        <v>OK</v>
      </c>
    </row>
    <row r="64" spans="1:33" s="433" customFormat="1" ht="15" customHeight="1" x14ac:dyDescent="0.25">
      <c r="A64" s="739"/>
      <c r="B64" s="388" t="str">
        <f t="shared" si="28"/>
        <v>BZ 117</v>
      </c>
      <c r="C64" s="389" t="s">
        <v>1093</v>
      </c>
      <c r="D64" s="59">
        <f>0+6+15</f>
        <v>21</v>
      </c>
      <c r="E64" s="390">
        <f t="shared" si="12"/>
        <v>853</v>
      </c>
      <c r="F64" s="93">
        <f t="shared" si="13"/>
        <v>3.3</v>
      </c>
      <c r="G64" s="94">
        <f t="shared" si="0"/>
        <v>16.05</v>
      </c>
      <c r="H64" s="391">
        <f t="shared" si="14"/>
        <v>19.350000000000001</v>
      </c>
      <c r="I64" s="60">
        <v>2.41</v>
      </c>
      <c r="J64" s="94">
        <f t="shared" si="1"/>
        <v>15.969999999999999</v>
      </c>
      <c r="K64" s="391">
        <v>18.38</v>
      </c>
      <c r="L64" s="93">
        <f t="shared" si="15"/>
        <v>0.1481207183854876</v>
      </c>
      <c r="M64" s="53" t="s">
        <v>30</v>
      </c>
      <c r="N64" s="54">
        <v>8.9999999999999993E-3</v>
      </c>
      <c r="O64" s="406">
        <v>54.01</v>
      </c>
      <c r="P64" s="399">
        <v>540</v>
      </c>
      <c r="Q64" s="54">
        <f>VLOOKUP(P64,Data!A$24:F$35,3)</f>
        <v>500</v>
      </c>
      <c r="R64" s="408">
        <f t="shared" si="41"/>
        <v>0.5</v>
      </c>
      <c r="S64" s="409">
        <f t="shared" si="42"/>
        <v>0.13205172446349867</v>
      </c>
      <c r="T64" s="54">
        <f>(E64*$C$21)+Noe!$B$20</f>
        <v>132.05172446349866</v>
      </c>
      <c r="U64" s="95">
        <f t="shared" si="4"/>
        <v>132.05172446349866</v>
      </c>
      <c r="V64" s="407">
        <f t="shared" si="43"/>
        <v>188.91994199694497</v>
      </c>
      <c r="W64" s="53">
        <f t="shared" si="37"/>
        <v>0.96216136375833428</v>
      </c>
      <c r="X64" s="53">
        <f t="shared" si="6"/>
        <v>0.18515089798185952</v>
      </c>
      <c r="Y64" s="94">
        <f t="shared" si="45"/>
        <v>0.7</v>
      </c>
      <c r="Z64" s="94">
        <f>VLOOKUP($Y64,Relaciones!$A$4:$E$106,2)</f>
        <v>0.94499999999999995</v>
      </c>
      <c r="AA64" s="104">
        <f>VLOOKUP($Y64,Relaciones!$A$4:$E$106,3)</f>
        <v>0.69199999999999995</v>
      </c>
      <c r="AB64" s="94">
        <f>VLOOKUP($Y64,Relaciones!$A$4:$E$106,4)</f>
        <v>1.175</v>
      </c>
      <c r="AC64" s="391">
        <f>VLOOKUP($Y64,Relaciones!$A$4:$E$106,5)</f>
        <v>0.623</v>
      </c>
      <c r="AD64" s="93">
        <f t="shared" si="44"/>
        <v>0.91</v>
      </c>
      <c r="AE64" s="410" t="str">
        <f t="shared" si="9"/>
        <v>CUMPLE</v>
      </c>
      <c r="AF64" s="54">
        <f t="shared" si="10"/>
        <v>0.22</v>
      </c>
      <c r="AG64" s="411" t="str">
        <f t="shared" si="39"/>
        <v>OK</v>
      </c>
    </row>
    <row r="65" spans="1:34" s="100" customFormat="1" ht="15" customHeight="1" x14ac:dyDescent="0.25">
      <c r="A65" s="739"/>
      <c r="B65" s="388" t="str">
        <f t="shared" si="28"/>
        <v>BZ 118</v>
      </c>
      <c r="C65" s="405" t="s">
        <v>1170</v>
      </c>
      <c r="D65" s="59">
        <v>0</v>
      </c>
      <c r="E65" s="390">
        <f t="shared" si="12"/>
        <v>853</v>
      </c>
      <c r="F65" s="93">
        <f>+I64</f>
        <v>2.41</v>
      </c>
      <c r="G65" s="94">
        <f t="shared" si="0"/>
        <v>15.969999999999999</v>
      </c>
      <c r="H65" s="391">
        <f t="shared" si="14"/>
        <v>18.38</v>
      </c>
      <c r="I65" s="60">
        <v>5.2</v>
      </c>
      <c r="J65" s="94">
        <f t="shared" si="1"/>
        <v>13.2</v>
      </c>
      <c r="K65" s="391">
        <v>18.399999999999999</v>
      </c>
      <c r="L65" s="93">
        <f t="shared" si="15"/>
        <v>6.1569237608357401</v>
      </c>
      <c r="M65" s="53" t="s">
        <v>30</v>
      </c>
      <c r="N65" s="54">
        <v>8.9999999999999993E-3</v>
      </c>
      <c r="O65" s="406">
        <v>44.99</v>
      </c>
      <c r="P65" s="399">
        <v>540</v>
      </c>
      <c r="Q65" s="54">
        <f>VLOOKUP(P65,Data!A$24:F$35,3)</f>
        <v>500</v>
      </c>
      <c r="R65" s="408">
        <f t="shared" si="41"/>
        <v>0.5</v>
      </c>
      <c r="S65" s="409">
        <f t="shared" si="42"/>
        <v>0.13205172446349867</v>
      </c>
      <c r="T65" s="54">
        <f>(E65*$C$21)+Noe!$B$20</f>
        <v>132.05172446349866</v>
      </c>
      <c r="U65" s="95">
        <f t="shared" si="4"/>
        <v>132.05172446349866</v>
      </c>
      <c r="V65" s="407">
        <f t="shared" si="43"/>
        <v>1218.0126159427116</v>
      </c>
      <c r="W65" s="53">
        <f t="shared" si="37"/>
        <v>6.2032873144183309</v>
      </c>
      <c r="X65" s="53">
        <f t="shared" si="6"/>
        <v>7.6961547010446747</v>
      </c>
      <c r="Y65" s="94">
        <f t="shared" si="45"/>
        <v>0.11</v>
      </c>
      <c r="Z65" s="94">
        <f>VLOOKUP($Y65,Relaciones!$A$4:$E$106,2)</f>
        <v>0.55300000000000005</v>
      </c>
      <c r="AA65" s="104">
        <f>VLOOKUP($Y65,Relaciones!$A$4:$E$106,3)</f>
        <v>0.25800000000000001</v>
      </c>
      <c r="AB65" s="94">
        <f>VLOOKUP($Y65,Relaciones!$A$4:$E$106,4)</f>
        <v>0.60599999999999998</v>
      </c>
      <c r="AC65" s="391">
        <f>VLOOKUP($Y65,Relaciones!$A$4:$E$106,5)</f>
        <v>0.17899999999999999</v>
      </c>
      <c r="AD65" s="93">
        <f t="shared" si="44"/>
        <v>3.43</v>
      </c>
      <c r="AE65" s="410" t="str">
        <f t="shared" si="9"/>
        <v>CUMPLE</v>
      </c>
      <c r="AF65" s="54">
        <f t="shared" si="10"/>
        <v>4.66</v>
      </c>
      <c r="AG65" s="411" t="str">
        <f t="shared" si="39"/>
        <v>OK</v>
      </c>
    </row>
    <row r="66" spans="1:34" s="438" customFormat="1" ht="12.75" customHeight="1" x14ac:dyDescent="0.25">
      <c r="A66" s="739"/>
      <c r="B66" s="388" t="str">
        <f t="shared" si="28"/>
        <v>BZ 119</v>
      </c>
      <c r="C66" s="389" t="s">
        <v>1094</v>
      </c>
      <c r="D66" s="59">
        <f>0+21</f>
        <v>21</v>
      </c>
      <c r="E66" s="390">
        <f t="shared" si="12"/>
        <v>874</v>
      </c>
      <c r="F66" s="93">
        <f>+I65</f>
        <v>5.2</v>
      </c>
      <c r="G66" s="94">
        <f t="shared" si="0"/>
        <v>13.2</v>
      </c>
      <c r="H66" s="391">
        <f t="shared" si="14"/>
        <v>18.399999999999999</v>
      </c>
      <c r="I66" s="60">
        <v>5.78</v>
      </c>
      <c r="J66" s="94">
        <f t="shared" si="1"/>
        <v>13.09</v>
      </c>
      <c r="K66" s="391">
        <v>18.87</v>
      </c>
      <c r="L66" s="93">
        <f t="shared" si="15"/>
        <v>0.15484234234234151</v>
      </c>
      <c r="M66" s="53" t="s">
        <v>30</v>
      </c>
      <c r="N66" s="54">
        <v>8.9999999999999993E-3</v>
      </c>
      <c r="O66" s="406">
        <v>71.040000000000006</v>
      </c>
      <c r="P66" s="399">
        <v>650</v>
      </c>
      <c r="Q66" s="54">
        <f>VLOOKUP(P66,Data!A$24:F$35,3)</f>
        <v>600</v>
      </c>
      <c r="R66" s="408">
        <f t="shared" si="41"/>
        <v>0.6</v>
      </c>
      <c r="S66" s="409">
        <f t="shared" si="42"/>
        <v>0.13298944522989195</v>
      </c>
      <c r="T66" s="54">
        <f>(E66*$C$21)+Noe!$B$20</f>
        <v>132.98944522989194</v>
      </c>
      <c r="U66" s="95">
        <f t="shared" si="4"/>
        <v>132.98944522989194</v>
      </c>
      <c r="V66" s="407">
        <f t="shared" si="43"/>
        <v>314.09769862780541</v>
      </c>
      <c r="W66" s="53">
        <f t="shared" si="37"/>
        <v>1.1108933633423035</v>
      </c>
      <c r="X66" s="53">
        <f t="shared" si="6"/>
        <v>0.23226351351351227</v>
      </c>
      <c r="Y66" s="94">
        <f t="shared" si="45"/>
        <v>0.42</v>
      </c>
      <c r="Z66" s="94">
        <f>VLOOKUP($Y66,Relaciones!$A$4:$E$106,2)</f>
        <v>0.80600000000000005</v>
      </c>
      <c r="AA66" s="104">
        <f>VLOOKUP($Y66,Relaciones!$A$4:$E$106,3)</f>
        <v>0.51</v>
      </c>
      <c r="AB66" s="94">
        <f>VLOOKUP($Y66,Relaciones!$A$4:$E$106,4)</f>
        <v>1.0209999999999999</v>
      </c>
      <c r="AC66" s="391">
        <f>VLOOKUP($Y66,Relaciones!$A$4:$E$106,5)</f>
        <v>0.40200000000000002</v>
      </c>
      <c r="AD66" s="93">
        <f t="shared" si="44"/>
        <v>0.9</v>
      </c>
      <c r="AE66" s="410" t="str">
        <f t="shared" si="9"/>
        <v>CUMPLE</v>
      </c>
      <c r="AF66" s="54">
        <f t="shared" si="10"/>
        <v>0.24</v>
      </c>
      <c r="AG66" s="411" t="str">
        <f t="shared" si="39"/>
        <v>OK</v>
      </c>
    </row>
    <row r="67" spans="1:34" s="100" customFormat="1" ht="15" customHeight="1" x14ac:dyDescent="0.25">
      <c r="A67" s="739"/>
      <c r="B67" s="388" t="str">
        <f t="shared" si="28"/>
        <v>BZ 120</v>
      </c>
      <c r="C67" s="405" t="s">
        <v>1095</v>
      </c>
      <c r="D67" s="59">
        <v>0</v>
      </c>
      <c r="E67" s="390">
        <f t="shared" si="12"/>
        <v>874</v>
      </c>
      <c r="F67" s="93">
        <f t="shared" si="13"/>
        <v>5.78</v>
      </c>
      <c r="G67" s="94">
        <f t="shared" si="0"/>
        <v>13.09</v>
      </c>
      <c r="H67" s="391">
        <f t="shared" si="14"/>
        <v>18.87</v>
      </c>
      <c r="I67" s="60">
        <v>5.08</v>
      </c>
      <c r="J67" s="94">
        <f t="shared" si="1"/>
        <v>12.979999999999999</v>
      </c>
      <c r="K67" s="391">
        <v>18.059999999999999</v>
      </c>
      <c r="L67" s="93">
        <f t="shared" si="15"/>
        <v>0.15576323987539112</v>
      </c>
      <c r="M67" s="53" t="s">
        <v>30</v>
      </c>
      <c r="N67" s="54">
        <v>8.9999999999999993E-3</v>
      </c>
      <c r="O67" s="406">
        <v>70.62</v>
      </c>
      <c r="P67" s="399">
        <v>650</v>
      </c>
      <c r="Q67" s="54">
        <f>VLOOKUP(P67,Data!A$24:F$35,3)</f>
        <v>600</v>
      </c>
      <c r="R67" s="408">
        <f t="shared" si="41"/>
        <v>0.6</v>
      </c>
      <c r="S67" s="409">
        <f t="shared" si="42"/>
        <v>0.13298944522989195</v>
      </c>
      <c r="T67" s="54">
        <f>(E67*$C$21)+Noe!$B$20</f>
        <v>132.98944522989194</v>
      </c>
      <c r="U67" s="95">
        <f t="shared" si="4"/>
        <v>132.98944522989194</v>
      </c>
      <c r="V67" s="407">
        <f t="shared" si="43"/>
        <v>315.03033435606528</v>
      </c>
      <c r="W67" s="53">
        <f t="shared" si="37"/>
        <v>1.1141918874813406</v>
      </c>
      <c r="X67" s="53">
        <f t="shared" si="6"/>
        <v>0.23364485981308666</v>
      </c>
      <c r="Y67" s="94">
        <f t="shared" si="45"/>
        <v>0.42</v>
      </c>
      <c r="Z67" s="94">
        <f>VLOOKUP($Y67,Relaciones!$A$4:$E$106,2)</f>
        <v>0.80600000000000005</v>
      </c>
      <c r="AA67" s="104">
        <f>VLOOKUP($Y67,Relaciones!$A$4:$E$106,3)</f>
        <v>0.51</v>
      </c>
      <c r="AB67" s="94">
        <f>VLOOKUP($Y67,Relaciones!$A$4:$E$106,4)</f>
        <v>1.0209999999999999</v>
      </c>
      <c r="AC67" s="391">
        <f>VLOOKUP($Y67,Relaciones!$A$4:$E$106,5)</f>
        <v>0.40200000000000002</v>
      </c>
      <c r="AD67" s="93">
        <f t="shared" si="44"/>
        <v>0.9</v>
      </c>
      <c r="AE67" s="410" t="str">
        <f t="shared" si="9"/>
        <v>CUMPLE</v>
      </c>
      <c r="AF67" s="54">
        <f t="shared" si="10"/>
        <v>0.24</v>
      </c>
      <c r="AG67" s="411" t="str">
        <f t="shared" si="39"/>
        <v>OK</v>
      </c>
    </row>
    <row r="68" spans="1:34" s="434" customFormat="1" ht="12.75" customHeight="1" x14ac:dyDescent="0.25">
      <c r="A68" s="739"/>
      <c r="B68" s="388" t="str">
        <f t="shared" si="28"/>
        <v>BZ 121</v>
      </c>
      <c r="C68" s="389" t="s">
        <v>1096</v>
      </c>
      <c r="D68" s="59">
        <v>0</v>
      </c>
      <c r="E68" s="390">
        <f t="shared" si="12"/>
        <v>874</v>
      </c>
      <c r="F68" s="93">
        <f t="shared" si="13"/>
        <v>5.08</v>
      </c>
      <c r="G68" s="94">
        <f>+H68-F68</f>
        <v>12.979999999999999</v>
      </c>
      <c r="H68" s="391">
        <f t="shared" si="14"/>
        <v>18.059999999999999</v>
      </c>
      <c r="I68" s="60">
        <v>4.58</v>
      </c>
      <c r="J68" s="94">
        <f t="shared" si="1"/>
        <v>12.87</v>
      </c>
      <c r="K68" s="391">
        <v>17.45</v>
      </c>
      <c r="L68" s="93">
        <f t="shared" si="15"/>
        <v>0.16063084112149448</v>
      </c>
      <c r="M68" s="53" t="s">
        <v>30</v>
      </c>
      <c r="N68" s="54">
        <v>8.9999999999999993E-3</v>
      </c>
      <c r="O68" s="406">
        <v>68.48</v>
      </c>
      <c r="P68" s="399">
        <v>650</v>
      </c>
      <c r="Q68" s="54">
        <f>VLOOKUP(P68,Data!A$24:F$35,3)</f>
        <v>600</v>
      </c>
      <c r="R68" s="408">
        <f t="shared" si="41"/>
        <v>0.6</v>
      </c>
      <c r="S68" s="409">
        <f t="shared" si="42"/>
        <v>0.13298944522989195</v>
      </c>
      <c r="T68" s="54">
        <f>(E68*$C$21)+Noe!$B$20</f>
        <v>132.98944522989194</v>
      </c>
      <c r="U68" s="95">
        <f t="shared" si="4"/>
        <v>132.98944522989194</v>
      </c>
      <c r="V68" s="407">
        <f t="shared" si="43"/>
        <v>319.91481686674513</v>
      </c>
      <c r="W68" s="53">
        <f t="shared" si="37"/>
        <v>1.1314672105040209</v>
      </c>
      <c r="X68" s="53">
        <f t="shared" si="6"/>
        <v>0.2409462616822417</v>
      </c>
      <c r="Y68" s="94">
        <f t="shared" si="45"/>
        <v>0.42</v>
      </c>
      <c r="Z68" s="94">
        <f>VLOOKUP($Y68,Relaciones!$A$4:$E$106,2)</f>
        <v>0.80600000000000005</v>
      </c>
      <c r="AA68" s="104">
        <f>VLOOKUP($Y68,Relaciones!$A$4:$E$106,3)</f>
        <v>0.51</v>
      </c>
      <c r="AB68" s="94">
        <f>VLOOKUP($Y68,Relaciones!$A$4:$E$106,4)</f>
        <v>1.0209999999999999</v>
      </c>
      <c r="AC68" s="391">
        <f>VLOOKUP($Y68,Relaciones!$A$4:$E$106,5)</f>
        <v>0.40200000000000002</v>
      </c>
      <c r="AD68" s="93">
        <f t="shared" si="44"/>
        <v>0.91</v>
      </c>
      <c r="AE68" s="410" t="str">
        <f t="shared" si="9"/>
        <v>CUMPLE</v>
      </c>
      <c r="AF68" s="54">
        <f t="shared" si="10"/>
        <v>0.25</v>
      </c>
      <c r="AG68" s="411" t="str">
        <f t="shared" si="39"/>
        <v>OK</v>
      </c>
    </row>
    <row r="69" spans="1:34" s="434" customFormat="1" ht="15" customHeight="1" x14ac:dyDescent="0.25">
      <c r="A69" s="739"/>
      <c r="B69" s="388" t="str">
        <f t="shared" si="28"/>
        <v>BZ 122</v>
      </c>
      <c r="C69" s="405" t="s">
        <v>1097</v>
      </c>
      <c r="D69" s="59">
        <v>0</v>
      </c>
      <c r="E69" s="390">
        <f>+E68+D69</f>
        <v>874</v>
      </c>
      <c r="F69" s="93">
        <f>+I68</f>
        <v>4.58</v>
      </c>
      <c r="G69" s="94">
        <f>+H69-F69</f>
        <v>12.87</v>
      </c>
      <c r="H69" s="391">
        <f t="shared" si="14"/>
        <v>17.45</v>
      </c>
      <c r="I69" s="60">
        <v>4.03</v>
      </c>
      <c r="J69" s="94">
        <f t="shared" si="1"/>
        <v>12.77</v>
      </c>
      <c r="K69" s="391">
        <v>16.8</v>
      </c>
      <c r="L69" s="93">
        <f t="shared" si="15"/>
        <v>0.14528548597995009</v>
      </c>
      <c r="M69" s="53" t="s">
        <v>30</v>
      </c>
      <c r="N69" s="54">
        <v>8.9999999999999993E-3</v>
      </c>
      <c r="O69" s="406">
        <v>68.83</v>
      </c>
      <c r="P69" s="399">
        <v>650</v>
      </c>
      <c r="Q69" s="54">
        <f>VLOOKUP(P69,Data!A$24:F$35,3)</f>
        <v>600</v>
      </c>
      <c r="R69" s="408">
        <f t="shared" si="41"/>
        <v>0.6</v>
      </c>
      <c r="S69" s="409">
        <f t="shared" si="42"/>
        <v>0.13298944522989195</v>
      </c>
      <c r="T69" s="54">
        <f>(E69*$C$21)+Noe!$B$20</f>
        <v>132.98944522989194</v>
      </c>
      <c r="U69" s="95">
        <f t="shared" si="4"/>
        <v>132.98944522989194</v>
      </c>
      <c r="V69" s="407">
        <f t="shared" si="43"/>
        <v>304.25029177813275</v>
      </c>
      <c r="W69" s="53">
        <f t="shared" si="37"/>
        <v>1.076065286080917</v>
      </c>
      <c r="X69" s="53">
        <f t="shared" si="6"/>
        <v>0.21792822896992514</v>
      </c>
      <c r="Y69" s="94">
        <f t="shared" si="45"/>
        <v>0.44</v>
      </c>
      <c r="Z69" s="94">
        <f>VLOOKUP($Y69,Relaciones!$A$4:$E$106,2)</f>
        <v>0.81599999999999995</v>
      </c>
      <c r="AA69" s="104">
        <f>VLOOKUP($Y69,Relaciones!$A$4:$E$106,3)</f>
        <v>0.52300000000000002</v>
      </c>
      <c r="AB69" s="94">
        <f>VLOOKUP($Y69,Relaciones!$A$4:$E$106,4)</f>
        <v>1.0349999999999999</v>
      </c>
      <c r="AC69" s="391">
        <f>VLOOKUP($Y69,Relaciones!$A$4:$E$106,5)</f>
        <v>0.41499999999999998</v>
      </c>
      <c r="AD69" s="93">
        <f t="shared" si="44"/>
        <v>0.88</v>
      </c>
      <c r="AE69" s="410" t="str">
        <f t="shared" si="9"/>
        <v>CUMPLE</v>
      </c>
      <c r="AF69" s="54">
        <f t="shared" si="10"/>
        <v>0.23</v>
      </c>
      <c r="AG69" s="411" t="str">
        <f t="shared" si="39"/>
        <v>OK</v>
      </c>
    </row>
    <row r="70" spans="1:34" s="100" customFormat="1" ht="15" customHeight="1" thickBot="1" x14ac:dyDescent="0.3">
      <c r="A70" s="740"/>
      <c r="B70" s="412" t="str">
        <f t="shared" si="28"/>
        <v>BZ 123</v>
      </c>
      <c r="C70" s="413" t="s">
        <v>1208</v>
      </c>
      <c r="D70" s="414">
        <f>0+67</f>
        <v>67</v>
      </c>
      <c r="E70" s="415">
        <f>+E69+D70</f>
        <v>941</v>
      </c>
      <c r="F70" s="416">
        <f>+I69</f>
        <v>4.03</v>
      </c>
      <c r="G70" s="417">
        <f>+H70-F70</f>
        <v>12.77</v>
      </c>
      <c r="H70" s="418">
        <f t="shared" si="14"/>
        <v>16.8</v>
      </c>
      <c r="I70" s="419">
        <v>5.05</v>
      </c>
      <c r="J70" s="417">
        <f t="shared" si="1"/>
        <v>12.73</v>
      </c>
      <c r="K70" s="418">
        <v>17.78</v>
      </c>
      <c r="L70" s="416">
        <f>((G70-J70)/O70)*100</f>
        <v>8.1086559902694408E-2</v>
      </c>
      <c r="M70" s="420" t="s">
        <v>30</v>
      </c>
      <c r="N70" s="421">
        <v>8.9999999999999993E-3</v>
      </c>
      <c r="O70" s="422">
        <v>49.33</v>
      </c>
      <c r="P70" s="423">
        <v>650</v>
      </c>
      <c r="Q70" s="421">
        <f>VLOOKUP(P70,Data!A$24:F$35,3)</f>
        <v>600</v>
      </c>
      <c r="R70" s="424">
        <f t="shared" si="41"/>
        <v>0.6</v>
      </c>
      <c r="S70" s="425">
        <f t="shared" si="42"/>
        <v>0.13598122100838481</v>
      </c>
      <c r="T70" s="421">
        <f>(E70*$C$21)+Noe!$B$20</f>
        <v>135.98122100838481</v>
      </c>
      <c r="U70" s="426">
        <f t="shared" si="4"/>
        <v>135.98122100838481</v>
      </c>
      <c r="V70" s="423">
        <f t="shared" si="43"/>
        <v>227.29732575434454</v>
      </c>
      <c r="W70" s="420">
        <f t="shared" si="37"/>
        <v>0.80389984323050456</v>
      </c>
      <c r="X70" s="420">
        <f t="shared" si="6"/>
        <v>0.12162983985404159</v>
      </c>
      <c r="Y70" s="417">
        <f t="shared" si="45"/>
        <v>0.6</v>
      </c>
      <c r="Z70" s="417">
        <f>VLOOKUP($Y70,Relaciones!$A$4:$E$106,2)</f>
        <v>0.9</v>
      </c>
      <c r="AA70" s="431">
        <f>VLOOKUP($Y70,Relaciones!$A$4:$E$106,3)</f>
        <v>0.626</v>
      </c>
      <c r="AB70" s="417">
        <f>VLOOKUP($Y70,Relaciones!$A$4:$E$106,4)</f>
        <v>1.1359999999999999</v>
      </c>
      <c r="AC70" s="418">
        <f>VLOOKUP($Y70,Relaciones!$A$4:$E$106,5)</f>
        <v>0.53400000000000003</v>
      </c>
      <c r="AD70" s="416">
        <f t="shared" si="44"/>
        <v>0.72</v>
      </c>
      <c r="AE70" s="427" t="str">
        <f t="shared" si="9"/>
        <v>CUMPLE</v>
      </c>
      <c r="AF70" s="421">
        <f t="shared" si="10"/>
        <v>0.14000000000000001</v>
      </c>
      <c r="AG70" s="428" t="str">
        <f t="shared" si="39"/>
        <v>OK</v>
      </c>
    </row>
    <row r="71" spans="1:34" s="433" customFormat="1" ht="12.75" customHeight="1" x14ac:dyDescent="0.25">
      <c r="A71" s="484"/>
      <c r="B71" s="326"/>
      <c r="C71" s="326"/>
      <c r="D71" s="101"/>
      <c r="E71" s="101"/>
      <c r="F71" s="102"/>
      <c r="G71" s="103"/>
      <c r="H71" s="103"/>
      <c r="I71" s="102"/>
      <c r="J71" s="103"/>
      <c r="K71" s="103"/>
      <c r="L71" s="102"/>
      <c r="M71" s="468"/>
      <c r="N71" s="469"/>
      <c r="O71" s="327"/>
      <c r="P71" s="101"/>
      <c r="Q71" s="102"/>
      <c r="R71" s="328"/>
      <c r="S71" s="329"/>
      <c r="T71" s="102"/>
      <c r="U71" s="102"/>
      <c r="V71" s="468"/>
      <c r="W71" s="470"/>
      <c r="X71" s="471"/>
      <c r="Y71" s="103"/>
      <c r="Z71" s="103"/>
      <c r="AA71" s="103"/>
      <c r="AB71" s="103"/>
      <c r="AC71" s="103"/>
      <c r="AD71" s="102"/>
      <c r="AE71" s="330"/>
      <c r="AF71" s="102"/>
      <c r="AG71" s="331"/>
    </row>
    <row r="72" spans="1:34" s="100" customFormat="1" ht="15" customHeight="1" x14ac:dyDescent="0.25">
      <c r="A72" s="474"/>
      <c r="B72" s="475" t="str">
        <f>C70</f>
        <v>BZ 124</v>
      </c>
      <c r="C72" s="475" t="s">
        <v>1125</v>
      </c>
      <c r="D72" s="476">
        <v>0</v>
      </c>
      <c r="E72" s="476">
        <f>+E70+D72+E88</f>
        <v>1141</v>
      </c>
      <c r="F72" s="477">
        <f>+I70</f>
        <v>5.05</v>
      </c>
      <c r="G72" s="478">
        <f>+H72-F72</f>
        <v>12.73</v>
      </c>
      <c r="H72" s="478">
        <f>+K70</f>
        <v>17.78</v>
      </c>
      <c r="I72" s="477">
        <v>5.0999999999999996</v>
      </c>
      <c r="J72" s="478">
        <f>+K72-I72</f>
        <v>12.680000000000001</v>
      </c>
      <c r="K72" s="478">
        <v>17.78</v>
      </c>
      <c r="L72" s="477">
        <f>((G72-J72)/O72)*100</f>
        <v>1.3927576601671012</v>
      </c>
      <c r="M72" s="476" t="s">
        <v>30</v>
      </c>
      <c r="N72" s="477">
        <v>8.9999999999999993E-3</v>
      </c>
      <c r="O72" s="479">
        <v>3.59</v>
      </c>
      <c r="P72" s="476">
        <v>650</v>
      </c>
      <c r="Q72" s="477">
        <f>VLOOKUP(P72,Data!A$24:F$35,3)</f>
        <v>600</v>
      </c>
      <c r="R72" s="480">
        <f t="shared" si="41"/>
        <v>0.6</v>
      </c>
      <c r="S72" s="481">
        <f t="shared" si="42"/>
        <v>0.14491189497403514</v>
      </c>
      <c r="T72" s="477">
        <f>(E72*$C$21)+Noe!$B$20</f>
        <v>144.91189497403514</v>
      </c>
      <c r="U72" s="477">
        <f>+IF(T72&lt;1.5,1.5,T72)</f>
        <v>144.91189497403514</v>
      </c>
      <c r="V72" s="476">
        <f t="shared" si="43"/>
        <v>942.01466985545767</v>
      </c>
      <c r="W72" s="476">
        <f t="shared" si="37"/>
        <v>3.3316953593905763</v>
      </c>
      <c r="X72" s="476">
        <f t="shared" si="6"/>
        <v>2.0891364902506515</v>
      </c>
      <c r="Y72" s="478">
        <f t="shared" si="45"/>
        <v>0.15</v>
      </c>
      <c r="Z72" s="478">
        <f>VLOOKUP($Y72,Relaciones!$A$4:$E$106,2)</f>
        <v>0.6</v>
      </c>
      <c r="AA72" s="478">
        <f>VLOOKUP($Y72,Relaciones!$A$4:$E$106,3)</f>
        <v>0.29799999999999999</v>
      </c>
      <c r="AB72" s="478">
        <f>VLOOKUP($Y72,Relaciones!$A$4:$E$106,4)</f>
        <v>0.68600000000000005</v>
      </c>
      <c r="AC72" s="478">
        <f>VLOOKUP($Y72,Relaciones!$A$4:$E$106,5)</f>
        <v>0.21299999999999999</v>
      </c>
      <c r="AD72" s="477">
        <f t="shared" si="44"/>
        <v>2</v>
      </c>
      <c r="AE72" s="482" t="str">
        <f t="shared" si="9"/>
        <v>CUMPLE</v>
      </c>
      <c r="AF72" s="477">
        <f t="shared" si="10"/>
        <v>1.43</v>
      </c>
      <c r="AG72" s="483" t="str">
        <f t="shared" si="39"/>
        <v>OK</v>
      </c>
    </row>
    <row r="73" spans="1:34" s="438" customFormat="1" ht="12.75" customHeight="1" thickBot="1" x14ac:dyDescent="0.3">
      <c r="A73" s="324"/>
      <c r="B73" s="326"/>
      <c r="C73" s="326"/>
      <c r="D73" s="101"/>
      <c r="E73" s="101"/>
      <c r="F73" s="102"/>
      <c r="G73" s="103"/>
      <c r="H73" s="103"/>
      <c r="I73" s="102"/>
      <c r="J73" s="103"/>
      <c r="K73" s="103"/>
      <c r="L73" s="102"/>
      <c r="M73" s="468"/>
      <c r="N73" s="469"/>
      <c r="O73" s="327"/>
      <c r="P73" s="101"/>
      <c r="Q73" s="102"/>
      <c r="R73" s="328"/>
      <c r="S73" s="329"/>
      <c r="T73" s="102"/>
      <c r="U73" s="102"/>
      <c r="V73" s="468"/>
      <c r="W73" s="470"/>
      <c r="X73" s="471"/>
      <c r="Y73" s="103"/>
      <c r="Z73" s="103"/>
      <c r="AA73" s="103"/>
      <c r="AB73" s="103"/>
      <c r="AC73" s="103"/>
      <c r="AD73" s="102"/>
      <c r="AE73" s="330"/>
      <c r="AF73" s="102"/>
      <c r="AG73" s="331"/>
    </row>
    <row r="74" spans="1:34" s="438" customFormat="1" ht="15" customHeight="1" x14ac:dyDescent="0.25">
      <c r="A74" s="738" t="s">
        <v>1192</v>
      </c>
      <c r="B74" s="370" t="s">
        <v>1193</v>
      </c>
      <c r="C74" s="371" t="s">
        <v>1194</v>
      </c>
      <c r="D74" s="372">
        <v>200</v>
      </c>
      <c r="E74" s="373">
        <f>D74</f>
        <v>200</v>
      </c>
      <c r="F74" s="374">
        <v>2.5</v>
      </c>
      <c r="G74" s="375">
        <f t="shared" ref="G74:G88" si="46">+H74-F74</f>
        <v>26.92</v>
      </c>
      <c r="H74" s="376">
        <v>29.42</v>
      </c>
      <c r="I74" s="377">
        <v>1.2</v>
      </c>
      <c r="J74" s="375">
        <f t="shared" ref="J74:J88" si="47">+K74-I74</f>
        <v>26.106000000000002</v>
      </c>
      <c r="K74" s="376">
        <v>27.306000000000001</v>
      </c>
      <c r="L74" s="374">
        <f>((G74-J74)/O74)*100</f>
        <v>1.4829659318637274</v>
      </c>
      <c r="M74" s="378" t="s">
        <v>30</v>
      </c>
      <c r="N74" s="379">
        <v>8.9999999999999993E-3</v>
      </c>
      <c r="O74" s="380">
        <v>54.89</v>
      </c>
      <c r="P74" s="381">
        <v>315</v>
      </c>
      <c r="Q74" s="379">
        <f>VLOOKUP(P74,Data!A$24:F$35,3)</f>
        <v>291</v>
      </c>
      <c r="R74" s="382">
        <f t="shared" ref="R74:R80" si="48">+Q74/1000</f>
        <v>0.29099999999999998</v>
      </c>
      <c r="S74" s="383">
        <f t="shared" ref="S74:S80" si="49">+T74/1000</f>
        <v>8.9306739656503323E-3</v>
      </c>
      <c r="T74" s="379">
        <f>(E74*$C$21)</f>
        <v>8.9306739656503318</v>
      </c>
      <c r="U74" s="384">
        <f t="shared" ref="U74:U88" si="50">+IF(T74&lt;1.5,1.5,T74)</f>
        <v>8.9306739656503318</v>
      </c>
      <c r="V74" s="385">
        <f t="shared" ref="V74:V80" si="51">+W74*(PI()*(R74^2)/4)*1000</f>
        <v>141.144332704318</v>
      </c>
      <c r="W74" s="378">
        <f>(R74/4)^(2/3)*SQRT(L74/100)/0.01</f>
        <v>2.1222062317921875</v>
      </c>
      <c r="X74" s="378">
        <f t="shared" ref="X74:X88" si="52">1000*L74/100*R74/4</f>
        <v>1.0788577154308614</v>
      </c>
      <c r="Y74" s="375">
        <f t="shared" ref="Y74:Y79" si="53">ROUND(U74/V74,2)</f>
        <v>0.06</v>
      </c>
      <c r="Z74" s="375">
        <f>VLOOKUP($Y74,Relaciones!$A$4:$E$106,2)</f>
        <v>0.47299999999999998</v>
      </c>
      <c r="AA74" s="429">
        <f>VLOOKUP($Y74,Relaciones!$A$4:$E$106,3)</f>
        <v>0.19600000000000001</v>
      </c>
      <c r="AB74" s="375">
        <f>VLOOKUP($Y74,Relaciones!$A$4:$E$106,4)</f>
        <v>0.48099999999999998</v>
      </c>
      <c r="AC74" s="376">
        <f>VLOOKUP($Y74,Relaciones!$A$4:$E$106,5)</f>
        <v>0.128</v>
      </c>
      <c r="AD74" s="374">
        <f t="shared" ref="AD74:AD80" si="54">ROUND(Z74*W74,2)</f>
        <v>1</v>
      </c>
      <c r="AE74" s="386" t="str">
        <f t="shared" ref="AE74:AE88" si="55">+IF(AD74&lt;0.56,"NO CUMPLE","CUMPLE")</f>
        <v>CUMPLE</v>
      </c>
      <c r="AF74" s="379">
        <f t="shared" ref="AF74:AF88" si="56">ROUND((1000*(R74/4*AB74)*L74/100),2)</f>
        <v>0.52</v>
      </c>
      <c r="AG74" s="387" t="str">
        <f>+IF(AF74&lt;0.1, "NO CUMPLE", "OK")</f>
        <v>OK</v>
      </c>
    </row>
    <row r="75" spans="1:34" s="438" customFormat="1" ht="15.75" customHeight="1" x14ac:dyDescent="0.25">
      <c r="A75" s="739"/>
      <c r="B75" s="388" t="str">
        <f t="shared" ref="B75:B80" si="57">C74</f>
        <v>BZ 129</v>
      </c>
      <c r="C75" s="389" t="s">
        <v>1195</v>
      </c>
      <c r="D75" s="59">
        <v>0</v>
      </c>
      <c r="E75" s="390">
        <f t="shared" ref="E75:E88" si="58">+E74+D75</f>
        <v>200</v>
      </c>
      <c r="F75" s="93">
        <f>+I74</f>
        <v>1.2</v>
      </c>
      <c r="G75" s="94">
        <f>+H75-F75</f>
        <v>26.106000000000002</v>
      </c>
      <c r="H75" s="391">
        <f>+K74</f>
        <v>27.306000000000001</v>
      </c>
      <c r="I75" s="392">
        <v>1.2</v>
      </c>
      <c r="J75" s="393">
        <f t="shared" si="47"/>
        <v>25.61</v>
      </c>
      <c r="K75" s="394">
        <v>26.81</v>
      </c>
      <c r="L75" s="395">
        <f>((G75-J75)/O75)*100</f>
        <v>1.2873085907085444</v>
      </c>
      <c r="M75" s="396" t="s">
        <v>30</v>
      </c>
      <c r="N75" s="397">
        <v>8.9999999999999993E-3</v>
      </c>
      <c r="O75" s="398">
        <v>38.53</v>
      </c>
      <c r="P75" s="399">
        <v>315</v>
      </c>
      <c r="Q75" s="397">
        <f>VLOOKUP(P75,Data!A$24:F$35,3)</f>
        <v>291</v>
      </c>
      <c r="R75" s="400">
        <f t="shared" si="48"/>
        <v>0.29099999999999998</v>
      </c>
      <c r="S75" s="401">
        <f t="shared" si="49"/>
        <v>8.9306739656503323E-3</v>
      </c>
      <c r="T75" s="54">
        <f>(E75*$C$21)</f>
        <v>8.9306739656503318</v>
      </c>
      <c r="U75" s="402">
        <f t="shared" si="50"/>
        <v>8.9306739656503318</v>
      </c>
      <c r="V75" s="399">
        <f t="shared" si="51"/>
        <v>131.50406916292229</v>
      </c>
      <c r="W75" s="396">
        <f>(R75/4)^(2/3)*SQRT(L75/100)/0.01</f>
        <v>1.97725795812308</v>
      </c>
      <c r="X75" s="396">
        <f t="shared" si="52"/>
        <v>0.93651699974046598</v>
      </c>
      <c r="Y75" s="393">
        <f t="shared" si="53"/>
        <v>7.0000000000000007E-2</v>
      </c>
      <c r="Z75" s="393">
        <f>VLOOKUP($Y75,Relaciones!$A$4:$E$106,2)</f>
        <v>0.49199999999999999</v>
      </c>
      <c r="AA75" s="430">
        <f>VLOOKUP($Y75,Relaciones!$A$4:$E$106,3)</f>
        <v>0.21</v>
      </c>
      <c r="AB75" s="393">
        <f>VLOOKUP($Y75,Relaciones!$A$4:$E$106,4)</f>
        <v>0.51</v>
      </c>
      <c r="AC75" s="394">
        <f>VLOOKUP($Y75,Relaciones!$A$4:$E$106,5)</f>
        <v>0.14000000000000001</v>
      </c>
      <c r="AD75" s="395">
        <f t="shared" si="54"/>
        <v>0.97</v>
      </c>
      <c r="AE75" s="403" t="str">
        <f t="shared" si="55"/>
        <v>CUMPLE</v>
      </c>
      <c r="AF75" s="397">
        <f t="shared" si="56"/>
        <v>0.48</v>
      </c>
      <c r="AG75" s="404" t="str">
        <f>+IF(AF75&lt;0.1, "NO CUMPLE", "OK")</f>
        <v>OK</v>
      </c>
    </row>
    <row r="76" spans="1:34" s="438" customFormat="1" ht="12.75" customHeight="1" x14ac:dyDescent="0.25">
      <c r="A76" s="739"/>
      <c r="B76" s="388" t="str">
        <f t="shared" si="57"/>
        <v>BZ 130</v>
      </c>
      <c r="C76" s="405" t="s">
        <v>1196</v>
      </c>
      <c r="D76" s="59">
        <v>0</v>
      </c>
      <c r="E76" s="390">
        <f t="shared" si="58"/>
        <v>200</v>
      </c>
      <c r="F76" s="93">
        <f t="shared" ref="F76:F84" si="59">+I75</f>
        <v>1.2</v>
      </c>
      <c r="G76" s="94">
        <f t="shared" si="46"/>
        <v>25.61</v>
      </c>
      <c r="H76" s="391">
        <f t="shared" ref="H76:H88" si="60">+K75</f>
        <v>26.81</v>
      </c>
      <c r="I76" s="60">
        <v>1.2</v>
      </c>
      <c r="J76" s="94">
        <f t="shared" si="47"/>
        <v>25.006</v>
      </c>
      <c r="K76" s="391">
        <v>26.206</v>
      </c>
      <c r="L76" s="93">
        <f>((G76-J76)/O76)*100</f>
        <v>2.3419930205505981</v>
      </c>
      <c r="M76" s="53" t="s">
        <v>30</v>
      </c>
      <c r="N76" s="54">
        <v>8.9999999999999993E-3</v>
      </c>
      <c r="O76" s="406">
        <v>25.79</v>
      </c>
      <c r="P76" s="399">
        <v>315</v>
      </c>
      <c r="Q76" s="54">
        <f>VLOOKUP(P76,Data!A$24:F$35,3)</f>
        <v>291</v>
      </c>
      <c r="R76" s="408">
        <f t="shared" si="48"/>
        <v>0.29099999999999998</v>
      </c>
      <c r="S76" s="409">
        <f t="shared" si="49"/>
        <v>8.9306739656503323E-3</v>
      </c>
      <c r="T76" s="54">
        <f t="shared" ref="T76:T86" si="61">(E76*$C$21)</f>
        <v>8.9306739656503318</v>
      </c>
      <c r="U76" s="95">
        <f t="shared" si="50"/>
        <v>8.9306739656503318</v>
      </c>
      <c r="V76" s="407">
        <f t="shared" si="51"/>
        <v>177.37428426510402</v>
      </c>
      <c r="W76" s="53">
        <f>(R76/4)^(2/3)*SQRT(L76/100)/0.01</f>
        <v>2.6669495275850119</v>
      </c>
      <c r="X76" s="53">
        <f t="shared" si="52"/>
        <v>1.70379992245056</v>
      </c>
      <c r="Y76" s="94">
        <f t="shared" si="53"/>
        <v>0.05</v>
      </c>
      <c r="Z76" s="94">
        <f>VLOOKUP($Y76,Relaciones!$A$4:$E$106,2)</f>
        <v>0.45300000000000001</v>
      </c>
      <c r="AA76" s="104">
        <f>VLOOKUP($Y76,Relaciones!$A$4:$E$106,3)</f>
        <v>0.182</v>
      </c>
      <c r="AB76" s="94">
        <f>VLOOKUP($Y76,Relaciones!$A$4:$E$106,4)</f>
        <v>0.44900000000000001</v>
      </c>
      <c r="AC76" s="391">
        <f>VLOOKUP($Y76,Relaciones!$A$4:$E$106,5)</f>
        <v>0.11600000000000001</v>
      </c>
      <c r="AD76" s="93">
        <f t="shared" si="54"/>
        <v>1.21</v>
      </c>
      <c r="AE76" s="410" t="str">
        <f t="shared" si="55"/>
        <v>CUMPLE</v>
      </c>
      <c r="AF76" s="54">
        <f t="shared" si="56"/>
        <v>0.77</v>
      </c>
      <c r="AG76" s="411" t="str">
        <f>+IF(AF76&lt;0.1, "NO CUMPLE", "OK")</f>
        <v>OK</v>
      </c>
      <c r="AH76" s="449" t="s">
        <v>1178</v>
      </c>
    </row>
    <row r="77" spans="1:34" s="438" customFormat="1" ht="15" customHeight="1" x14ac:dyDescent="0.25">
      <c r="A77" s="739"/>
      <c r="B77" s="388" t="str">
        <f t="shared" si="57"/>
        <v>BZ 131</v>
      </c>
      <c r="C77" s="389" t="s">
        <v>1197</v>
      </c>
      <c r="D77" s="59">
        <v>0</v>
      </c>
      <c r="E77" s="390">
        <f t="shared" si="58"/>
        <v>200</v>
      </c>
      <c r="F77" s="93">
        <f t="shared" si="59"/>
        <v>1.2</v>
      </c>
      <c r="G77" s="94">
        <f t="shared" si="46"/>
        <v>25.006</v>
      </c>
      <c r="H77" s="391">
        <f t="shared" si="60"/>
        <v>26.206</v>
      </c>
      <c r="I77" s="60">
        <v>1.2</v>
      </c>
      <c r="J77" s="94">
        <f t="shared" si="47"/>
        <v>23.922000000000001</v>
      </c>
      <c r="K77" s="391">
        <v>25.122</v>
      </c>
      <c r="L77" s="93">
        <f>((G77-J77)/O77)*100</f>
        <v>2.5840286054827164</v>
      </c>
      <c r="M77" s="53" t="s">
        <v>30</v>
      </c>
      <c r="N77" s="54">
        <v>8.9999999999999993E-3</v>
      </c>
      <c r="O77" s="406">
        <v>41.95</v>
      </c>
      <c r="P77" s="399">
        <v>315</v>
      </c>
      <c r="Q77" s="54">
        <f>VLOOKUP(P77,Data!A$24:F$35,3)</f>
        <v>291</v>
      </c>
      <c r="R77" s="408">
        <f t="shared" si="48"/>
        <v>0.29099999999999998</v>
      </c>
      <c r="S77" s="409">
        <f t="shared" si="49"/>
        <v>8.9306739656503323E-3</v>
      </c>
      <c r="T77" s="54">
        <f t="shared" si="61"/>
        <v>8.9306739656503318</v>
      </c>
      <c r="U77" s="95">
        <f t="shared" si="50"/>
        <v>8.9306739656503318</v>
      </c>
      <c r="V77" s="407">
        <f t="shared" si="51"/>
        <v>186.31444034398271</v>
      </c>
      <c r="W77" s="53">
        <f t="shared" ref="W77:W87" si="62">(R77/4)^(2/3)*SQRT(L77/100)/0.01</f>
        <v>2.8013711836322104</v>
      </c>
      <c r="X77" s="53">
        <f t="shared" si="52"/>
        <v>1.8798808104886762</v>
      </c>
      <c r="Y77" s="94">
        <f t="shared" si="53"/>
        <v>0.05</v>
      </c>
      <c r="Z77" s="94">
        <f>VLOOKUP($Y77,Relaciones!$A$4:$E$106,2)</f>
        <v>0.45300000000000001</v>
      </c>
      <c r="AA77" s="104">
        <f>VLOOKUP($Y77,Relaciones!$A$4:$E$106,3)</f>
        <v>0.182</v>
      </c>
      <c r="AB77" s="94">
        <f>VLOOKUP($Y77,Relaciones!$A$4:$E$106,4)</f>
        <v>0.44900000000000001</v>
      </c>
      <c r="AC77" s="391">
        <f>VLOOKUP($Y77,Relaciones!$A$4:$E$106,5)</f>
        <v>0.11600000000000001</v>
      </c>
      <c r="AD77" s="93">
        <f t="shared" si="54"/>
        <v>1.27</v>
      </c>
      <c r="AE77" s="410" t="str">
        <f t="shared" si="55"/>
        <v>CUMPLE</v>
      </c>
      <c r="AF77" s="54">
        <f t="shared" si="56"/>
        <v>0.84</v>
      </c>
      <c r="AG77" s="411" t="str">
        <f>+IF(AF77&lt;0.1, "NO CUMPLE", "OK")</f>
        <v>OK</v>
      </c>
      <c r="AH77" s="449" t="s">
        <v>1179</v>
      </c>
    </row>
    <row r="78" spans="1:34" s="438" customFormat="1" ht="15" customHeight="1" x14ac:dyDescent="0.25">
      <c r="A78" s="739"/>
      <c r="B78" s="388" t="str">
        <f t="shared" si="57"/>
        <v>BZ 132</v>
      </c>
      <c r="C78" s="405" t="s">
        <v>1198</v>
      </c>
      <c r="D78" s="59">
        <v>0</v>
      </c>
      <c r="E78" s="390">
        <f t="shared" si="58"/>
        <v>200</v>
      </c>
      <c r="F78" s="93">
        <f t="shared" si="59"/>
        <v>1.2</v>
      </c>
      <c r="G78" s="94">
        <f t="shared" si="46"/>
        <v>23.922000000000001</v>
      </c>
      <c r="H78" s="391">
        <f t="shared" si="60"/>
        <v>25.122</v>
      </c>
      <c r="I78" s="60">
        <v>1.2</v>
      </c>
      <c r="J78" s="94">
        <f t="shared" si="47"/>
        <v>23.29</v>
      </c>
      <c r="K78" s="391">
        <v>24.49</v>
      </c>
      <c r="L78" s="93">
        <f>((G78-J78)/O78)*100</f>
        <v>2.2619899785254165</v>
      </c>
      <c r="M78" s="53" t="s">
        <v>30</v>
      </c>
      <c r="N78" s="54">
        <v>8.9999999999999993E-3</v>
      </c>
      <c r="O78" s="406">
        <v>27.94</v>
      </c>
      <c r="P78" s="399">
        <v>315</v>
      </c>
      <c r="Q78" s="54">
        <f>VLOOKUP(P78,Data!A$24:F$35,3)</f>
        <v>291</v>
      </c>
      <c r="R78" s="408">
        <f t="shared" si="48"/>
        <v>0.29099999999999998</v>
      </c>
      <c r="S78" s="409">
        <f t="shared" si="49"/>
        <v>8.9306739656503323E-3</v>
      </c>
      <c r="T78" s="54">
        <f t="shared" si="61"/>
        <v>8.9306739656503318</v>
      </c>
      <c r="U78" s="95">
        <f t="shared" si="50"/>
        <v>8.9306739656503318</v>
      </c>
      <c r="V78" s="407">
        <f t="shared" si="51"/>
        <v>174.31838594774021</v>
      </c>
      <c r="W78" s="53">
        <f t="shared" si="62"/>
        <v>2.6210019055404303</v>
      </c>
      <c r="X78" s="53">
        <f t="shared" si="52"/>
        <v>1.6455977093772405</v>
      </c>
      <c r="Y78" s="94">
        <f t="shared" si="53"/>
        <v>0.05</v>
      </c>
      <c r="Z78" s="94">
        <f>VLOOKUP($Y78,Relaciones!$A$4:$E$106,2)</f>
        <v>0.45300000000000001</v>
      </c>
      <c r="AA78" s="104">
        <f>VLOOKUP($Y78,Relaciones!$A$4:$E$106,3)</f>
        <v>0.182</v>
      </c>
      <c r="AB78" s="94">
        <f>VLOOKUP($Y78,Relaciones!$A$4:$E$106,4)</f>
        <v>0.44900000000000001</v>
      </c>
      <c r="AC78" s="391">
        <f>VLOOKUP($Y78,Relaciones!$A$4:$E$106,5)</f>
        <v>0.11600000000000001</v>
      </c>
      <c r="AD78" s="93">
        <f t="shared" si="54"/>
        <v>1.19</v>
      </c>
      <c r="AE78" s="410" t="str">
        <f t="shared" si="55"/>
        <v>CUMPLE</v>
      </c>
      <c r="AF78" s="54">
        <f t="shared" si="56"/>
        <v>0.74</v>
      </c>
      <c r="AG78" s="411" t="str">
        <f t="shared" ref="AG78:AG86" si="63">+IF(AF78&lt;0.1, "NO CUMPLE", "OK")</f>
        <v>OK</v>
      </c>
    </row>
    <row r="79" spans="1:34" s="100" customFormat="1" ht="15" customHeight="1" x14ac:dyDescent="0.25">
      <c r="A79" s="739"/>
      <c r="B79" s="388" t="str">
        <f t="shared" si="57"/>
        <v>BZ 133</v>
      </c>
      <c r="C79" s="389" t="s">
        <v>1199</v>
      </c>
      <c r="D79" s="59">
        <v>0</v>
      </c>
      <c r="E79" s="390">
        <f t="shared" si="58"/>
        <v>200</v>
      </c>
      <c r="F79" s="93">
        <f t="shared" si="59"/>
        <v>1.2</v>
      </c>
      <c r="G79" s="94">
        <f t="shared" si="46"/>
        <v>23.29</v>
      </c>
      <c r="H79" s="391">
        <f t="shared" si="60"/>
        <v>24.49</v>
      </c>
      <c r="I79" s="60">
        <v>1.2</v>
      </c>
      <c r="J79" s="94">
        <f t="shared" si="47"/>
        <v>22.466000000000001</v>
      </c>
      <c r="K79" s="391">
        <v>23.666</v>
      </c>
      <c r="L79" s="93">
        <f t="shared" ref="L79:L88" si="64">((G79-J79)/O79)*100</f>
        <v>2.5015179113539712</v>
      </c>
      <c r="M79" s="53" t="s">
        <v>30</v>
      </c>
      <c r="N79" s="54">
        <v>8.9999999999999993E-3</v>
      </c>
      <c r="O79" s="406">
        <v>32.94</v>
      </c>
      <c r="P79" s="399">
        <v>315</v>
      </c>
      <c r="Q79" s="54">
        <f>VLOOKUP(P79,Data!A$24:F$35,3)</f>
        <v>291</v>
      </c>
      <c r="R79" s="408">
        <f t="shared" si="48"/>
        <v>0.29099999999999998</v>
      </c>
      <c r="S79" s="409">
        <f t="shared" si="49"/>
        <v>8.9306739656503323E-3</v>
      </c>
      <c r="T79" s="54">
        <f t="shared" si="61"/>
        <v>8.9306739656503318</v>
      </c>
      <c r="U79" s="95">
        <f t="shared" si="50"/>
        <v>8.9306739656503318</v>
      </c>
      <c r="V79" s="407">
        <f t="shared" si="51"/>
        <v>183.31570197355606</v>
      </c>
      <c r="W79" s="53">
        <f t="shared" si="62"/>
        <v>2.756283002369095</v>
      </c>
      <c r="X79" s="53">
        <f t="shared" si="52"/>
        <v>1.819854280510014</v>
      </c>
      <c r="Y79" s="94">
        <f t="shared" si="53"/>
        <v>0.05</v>
      </c>
      <c r="Z79" s="94">
        <f>VLOOKUP($Y79,Relaciones!$A$4:$E$106,2)</f>
        <v>0.45300000000000001</v>
      </c>
      <c r="AA79" s="104">
        <f>VLOOKUP($Y79,Relaciones!$A$4:$E$106,3)</f>
        <v>0.182</v>
      </c>
      <c r="AB79" s="94">
        <f>VLOOKUP($Y79,Relaciones!$A$4:$E$106,4)</f>
        <v>0.44900000000000001</v>
      </c>
      <c r="AC79" s="391">
        <f>VLOOKUP($Y79,Relaciones!$A$4:$E$106,5)</f>
        <v>0.11600000000000001</v>
      </c>
      <c r="AD79" s="93">
        <f t="shared" si="54"/>
        <v>1.25</v>
      </c>
      <c r="AE79" s="410" t="str">
        <f t="shared" si="55"/>
        <v>CUMPLE</v>
      </c>
      <c r="AF79" s="54">
        <f t="shared" si="56"/>
        <v>0.82</v>
      </c>
      <c r="AG79" s="411" t="str">
        <f t="shared" si="63"/>
        <v>OK</v>
      </c>
    </row>
    <row r="80" spans="1:34" s="435" customFormat="1" ht="12.75" customHeight="1" x14ac:dyDescent="0.25">
      <c r="A80" s="739"/>
      <c r="B80" s="388" t="str">
        <f t="shared" si="57"/>
        <v>BZ 134</v>
      </c>
      <c r="C80" s="405" t="s">
        <v>1200</v>
      </c>
      <c r="D80" s="59">
        <v>0</v>
      </c>
      <c r="E80" s="390">
        <f t="shared" si="58"/>
        <v>200</v>
      </c>
      <c r="F80" s="93">
        <f t="shared" si="59"/>
        <v>1.2</v>
      </c>
      <c r="G80" s="94">
        <f t="shared" si="46"/>
        <v>22.466000000000001</v>
      </c>
      <c r="H80" s="391">
        <f t="shared" si="60"/>
        <v>23.666</v>
      </c>
      <c r="I80" s="60">
        <v>1.2</v>
      </c>
      <c r="J80" s="94">
        <f t="shared" si="47"/>
        <v>21.968</v>
      </c>
      <c r="K80" s="391">
        <v>23.167999999999999</v>
      </c>
      <c r="L80" s="93">
        <f t="shared" si="64"/>
        <v>4.7428571428571535</v>
      </c>
      <c r="M80" s="53" t="s">
        <v>30</v>
      </c>
      <c r="N80" s="54">
        <v>8.9999999999999993E-3</v>
      </c>
      <c r="O80" s="406">
        <v>10.5</v>
      </c>
      <c r="P80" s="399">
        <v>315</v>
      </c>
      <c r="Q80" s="54">
        <f>VLOOKUP(P80,Data!A$24:F$35,3)</f>
        <v>291</v>
      </c>
      <c r="R80" s="408">
        <f t="shared" si="48"/>
        <v>0.29099999999999998</v>
      </c>
      <c r="S80" s="409">
        <f t="shared" si="49"/>
        <v>8.9306739656503323E-3</v>
      </c>
      <c r="T80" s="54">
        <f>(E80*$C$21)</f>
        <v>8.9306739656503318</v>
      </c>
      <c r="U80" s="95">
        <f t="shared" si="50"/>
        <v>8.9306739656503318</v>
      </c>
      <c r="V80" s="407">
        <f t="shared" si="51"/>
        <v>252.41658084292169</v>
      </c>
      <c r="W80" s="53">
        <f t="shared" si="62"/>
        <v>3.7952642561619254</v>
      </c>
      <c r="X80" s="53">
        <f t="shared" si="52"/>
        <v>3.4504285714285787</v>
      </c>
      <c r="Y80" s="94">
        <f>ROUND(U80/V80,2)</f>
        <v>0.04</v>
      </c>
      <c r="Z80" s="94">
        <f>VLOOKUP($Y80,Relaciones!$A$4:$E$106,2)</f>
        <v>0.42699999999999999</v>
      </c>
      <c r="AA80" s="104">
        <f>VLOOKUP($Y80,Relaciones!$A$4:$E$106,3)</f>
        <v>0.16500000000000001</v>
      </c>
      <c r="AB80" s="94">
        <f>VLOOKUP($Y80,Relaciones!$A$4:$E$106,4)</f>
        <v>0.41</v>
      </c>
      <c r="AC80" s="391">
        <f>VLOOKUP($Y80,Relaciones!$A$4:$E$106,5)</f>
        <v>0.10199999999999999</v>
      </c>
      <c r="AD80" s="93">
        <f t="shared" si="54"/>
        <v>1.62</v>
      </c>
      <c r="AE80" s="410" t="str">
        <f t="shared" si="55"/>
        <v>CUMPLE</v>
      </c>
      <c r="AF80" s="54">
        <f t="shared" si="56"/>
        <v>1.41</v>
      </c>
      <c r="AG80" s="411" t="str">
        <f t="shared" si="63"/>
        <v>OK</v>
      </c>
    </row>
    <row r="81" spans="1:33" s="100" customFormat="1" ht="15" customHeight="1" x14ac:dyDescent="0.25">
      <c r="A81" s="739"/>
      <c r="B81" s="388" t="str">
        <f t="shared" ref="B81:B88" si="65">C80</f>
        <v>BZ 135</v>
      </c>
      <c r="C81" s="389" t="s">
        <v>1201</v>
      </c>
      <c r="D81" s="59">
        <v>0</v>
      </c>
      <c r="E81" s="390">
        <f t="shared" si="58"/>
        <v>200</v>
      </c>
      <c r="F81" s="462">
        <f t="shared" si="59"/>
        <v>1.2</v>
      </c>
      <c r="G81" s="463">
        <f t="shared" si="46"/>
        <v>21.968</v>
      </c>
      <c r="H81" s="464">
        <f t="shared" si="60"/>
        <v>23.167999999999999</v>
      </c>
      <c r="I81" s="465">
        <v>1.2</v>
      </c>
      <c r="J81" s="463">
        <f t="shared" si="47"/>
        <v>20.552</v>
      </c>
      <c r="K81" s="391">
        <v>21.751999999999999</v>
      </c>
      <c r="L81" s="93">
        <f t="shared" si="64"/>
        <v>3.8720262510254315</v>
      </c>
      <c r="M81" s="53" t="s">
        <v>30</v>
      </c>
      <c r="N81" s="54">
        <v>8.9999999999999993E-3</v>
      </c>
      <c r="O81" s="406">
        <v>36.57</v>
      </c>
      <c r="P81" s="399">
        <v>315</v>
      </c>
      <c r="Q81" s="54">
        <f>VLOOKUP(P81,Data!A$24:F$35,3)</f>
        <v>291</v>
      </c>
      <c r="R81" s="408">
        <f t="shared" ref="R81:R86" si="66">+Q81/1000</f>
        <v>0.29099999999999998</v>
      </c>
      <c r="S81" s="409">
        <f t="shared" ref="S81:S86" si="67">+T81/1000</f>
        <v>8.9306739656503323E-3</v>
      </c>
      <c r="T81" s="54">
        <f t="shared" si="61"/>
        <v>8.9306739656503318</v>
      </c>
      <c r="U81" s="95">
        <f t="shared" si="50"/>
        <v>8.9306739656503318</v>
      </c>
      <c r="V81" s="407">
        <f t="shared" ref="V81:V87" si="68">+W81*(PI()*(R81^2)/4)*1000</f>
        <v>228.06939173093375</v>
      </c>
      <c r="W81" s="53">
        <f t="shared" si="62"/>
        <v>3.4291868128094802</v>
      </c>
      <c r="X81" s="53">
        <f t="shared" si="52"/>
        <v>2.8168990976210013</v>
      </c>
      <c r="Y81" s="94">
        <f>ROUND(U81/V81,2)</f>
        <v>0.04</v>
      </c>
      <c r="Z81" s="94">
        <f>VLOOKUP($Y81,Relaciones!$A$4:$E$106,2)</f>
        <v>0.42699999999999999</v>
      </c>
      <c r="AA81" s="104">
        <f>VLOOKUP($Y81,Relaciones!$A$4:$E$106,3)</f>
        <v>0.16500000000000001</v>
      </c>
      <c r="AB81" s="94">
        <f>VLOOKUP($Y81,Relaciones!$A$4:$E$106,4)</f>
        <v>0.41</v>
      </c>
      <c r="AC81" s="391">
        <f>VLOOKUP($Y81,Relaciones!$A$4:$E$106,5)</f>
        <v>0.10199999999999999</v>
      </c>
      <c r="AD81" s="93">
        <f t="shared" ref="AD81:AD88" si="69">ROUND(Z81*W81,2)</f>
        <v>1.46</v>
      </c>
      <c r="AE81" s="410" t="str">
        <f t="shared" si="55"/>
        <v>CUMPLE</v>
      </c>
      <c r="AF81" s="54">
        <f t="shared" si="56"/>
        <v>1.1499999999999999</v>
      </c>
      <c r="AG81" s="411" t="str">
        <f t="shared" si="63"/>
        <v>OK</v>
      </c>
    </row>
    <row r="82" spans="1:33" s="433" customFormat="1" ht="12.75" customHeight="1" x14ac:dyDescent="0.25">
      <c r="A82" s="739"/>
      <c r="B82" s="388" t="str">
        <f t="shared" si="65"/>
        <v>BZ 136</v>
      </c>
      <c r="C82" s="389" t="s">
        <v>1202</v>
      </c>
      <c r="D82" s="59">
        <v>0</v>
      </c>
      <c r="E82" s="390">
        <f t="shared" si="58"/>
        <v>200</v>
      </c>
      <c r="F82" s="93">
        <f t="shared" si="59"/>
        <v>1.2</v>
      </c>
      <c r="G82" s="94">
        <f t="shared" si="46"/>
        <v>20.552</v>
      </c>
      <c r="H82" s="391">
        <f t="shared" si="60"/>
        <v>21.751999999999999</v>
      </c>
      <c r="I82" s="60">
        <v>1.2</v>
      </c>
      <c r="J82" s="94">
        <f t="shared" si="47"/>
        <v>19.984000000000002</v>
      </c>
      <c r="K82" s="391">
        <v>21.184000000000001</v>
      </c>
      <c r="L82" s="93">
        <f t="shared" si="64"/>
        <v>1.5857063093243937</v>
      </c>
      <c r="M82" s="53" t="s">
        <v>30</v>
      </c>
      <c r="N82" s="54">
        <v>8.9999999999999993E-3</v>
      </c>
      <c r="O82" s="406">
        <v>35.82</v>
      </c>
      <c r="P82" s="399">
        <v>315</v>
      </c>
      <c r="Q82" s="54">
        <f>VLOOKUP(P82,Data!A$24:F$35,3)</f>
        <v>291</v>
      </c>
      <c r="R82" s="408">
        <f t="shared" si="66"/>
        <v>0.29099999999999998</v>
      </c>
      <c r="S82" s="409">
        <f t="shared" si="67"/>
        <v>8.9306739656503323E-3</v>
      </c>
      <c r="T82" s="54">
        <f t="shared" si="61"/>
        <v>8.9306739656503318</v>
      </c>
      <c r="U82" s="95">
        <f t="shared" si="50"/>
        <v>8.9306739656503318</v>
      </c>
      <c r="V82" s="407">
        <f t="shared" si="68"/>
        <v>145.9517258754525</v>
      </c>
      <c r="W82" s="53">
        <f t="shared" si="62"/>
        <v>2.194488834649714</v>
      </c>
      <c r="X82" s="53">
        <f t="shared" si="52"/>
        <v>1.1536013400334963</v>
      </c>
      <c r="Y82" s="94">
        <f t="shared" ref="Y82:Y88" si="70">ROUND(U82/V82,2)</f>
        <v>0.06</v>
      </c>
      <c r="Z82" s="94">
        <f>VLOOKUP($Y82,Relaciones!$A$4:$E$106,2)</f>
        <v>0.47299999999999998</v>
      </c>
      <c r="AA82" s="104">
        <f>VLOOKUP($Y82,Relaciones!$A$4:$E$106,3)</f>
        <v>0.19600000000000001</v>
      </c>
      <c r="AB82" s="94">
        <f>VLOOKUP($Y82,Relaciones!$A$4:$E$106,4)</f>
        <v>0.48099999999999998</v>
      </c>
      <c r="AC82" s="391">
        <f>VLOOKUP($Y82,Relaciones!$A$4:$E$106,5)</f>
        <v>0.128</v>
      </c>
      <c r="AD82" s="93">
        <f t="shared" si="69"/>
        <v>1.04</v>
      </c>
      <c r="AE82" s="410" t="str">
        <f t="shared" si="55"/>
        <v>CUMPLE</v>
      </c>
      <c r="AF82" s="54">
        <f t="shared" si="56"/>
        <v>0.55000000000000004</v>
      </c>
      <c r="AG82" s="411" t="str">
        <f t="shared" si="63"/>
        <v>OK</v>
      </c>
    </row>
    <row r="83" spans="1:33" s="433" customFormat="1" ht="15" customHeight="1" x14ac:dyDescent="0.25">
      <c r="A83" s="739"/>
      <c r="B83" s="388" t="str">
        <f t="shared" si="65"/>
        <v>BZ 137</v>
      </c>
      <c r="C83" s="405" t="s">
        <v>1203</v>
      </c>
      <c r="D83" s="59">
        <v>0</v>
      </c>
      <c r="E83" s="390">
        <f t="shared" si="58"/>
        <v>200</v>
      </c>
      <c r="F83" s="93">
        <f t="shared" si="59"/>
        <v>1.2</v>
      </c>
      <c r="G83" s="94">
        <f t="shared" si="46"/>
        <v>19.984000000000002</v>
      </c>
      <c r="H83" s="391">
        <f t="shared" si="60"/>
        <v>21.184000000000001</v>
      </c>
      <c r="I83" s="60">
        <v>1.2</v>
      </c>
      <c r="J83" s="94">
        <f t="shared" si="47"/>
        <v>18.938000000000002</v>
      </c>
      <c r="K83" s="391">
        <v>20.138000000000002</v>
      </c>
      <c r="L83" s="93">
        <f t="shared" si="64"/>
        <v>2.4816132858837472</v>
      </c>
      <c r="M83" s="53" t="s">
        <v>30</v>
      </c>
      <c r="N83" s="54">
        <v>8.9999999999999993E-3</v>
      </c>
      <c r="O83" s="406">
        <v>42.15</v>
      </c>
      <c r="P83" s="399">
        <v>315</v>
      </c>
      <c r="Q83" s="54">
        <f>VLOOKUP(P83,Data!A$24:F$35,3)</f>
        <v>291</v>
      </c>
      <c r="R83" s="408">
        <f t="shared" si="66"/>
        <v>0.29099999999999998</v>
      </c>
      <c r="S83" s="409">
        <f t="shared" si="67"/>
        <v>8.9306739656503323E-3</v>
      </c>
      <c r="T83" s="54">
        <f t="shared" si="61"/>
        <v>8.9306739656503318</v>
      </c>
      <c r="U83" s="95">
        <f t="shared" si="50"/>
        <v>8.9306739656503318</v>
      </c>
      <c r="V83" s="407">
        <f t="shared" si="68"/>
        <v>182.58492210398157</v>
      </c>
      <c r="W83" s="53">
        <f t="shared" si="62"/>
        <v>2.7452952031173306</v>
      </c>
      <c r="X83" s="53">
        <f t="shared" si="52"/>
        <v>1.805373665480426</v>
      </c>
      <c r="Y83" s="94">
        <f t="shared" si="70"/>
        <v>0.05</v>
      </c>
      <c r="Z83" s="94">
        <f>VLOOKUP($Y83,Relaciones!$A$4:$E$106,2)</f>
        <v>0.45300000000000001</v>
      </c>
      <c r="AA83" s="104">
        <f>VLOOKUP($Y83,Relaciones!$A$4:$E$106,3)</f>
        <v>0.182</v>
      </c>
      <c r="AB83" s="94">
        <f>VLOOKUP($Y83,Relaciones!$A$4:$E$106,4)</f>
        <v>0.44900000000000001</v>
      </c>
      <c r="AC83" s="391">
        <f>VLOOKUP($Y83,Relaciones!$A$4:$E$106,5)</f>
        <v>0.11600000000000001</v>
      </c>
      <c r="AD83" s="93">
        <f t="shared" si="69"/>
        <v>1.24</v>
      </c>
      <c r="AE83" s="410" t="str">
        <f t="shared" si="55"/>
        <v>CUMPLE</v>
      </c>
      <c r="AF83" s="54">
        <f t="shared" si="56"/>
        <v>0.81</v>
      </c>
      <c r="AG83" s="411" t="str">
        <f t="shared" si="63"/>
        <v>OK</v>
      </c>
    </row>
    <row r="84" spans="1:33" s="433" customFormat="1" ht="15.75" customHeight="1" x14ac:dyDescent="0.25">
      <c r="A84" s="739"/>
      <c r="B84" s="388" t="str">
        <f t="shared" si="65"/>
        <v>BZ 138</v>
      </c>
      <c r="C84" s="389" t="s">
        <v>1204</v>
      </c>
      <c r="D84" s="59">
        <v>0</v>
      </c>
      <c r="E84" s="390">
        <f t="shared" si="58"/>
        <v>200</v>
      </c>
      <c r="F84" s="93">
        <f t="shared" si="59"/>
        <v>1.2</v>
      </c>
      <c r="G84" s="94">
        <f t="shared" si="46"/>
        <v>18.938000000000002</v>
      </c>
      <c r="H84" s="391">
        <f t="shared" si="60"/>
        <v>20.138000000000002</v>
      </c>
      <c r="I84" s="60">
        <v>1.2</v>
      </c>
      <c r="J84" s="94">
        <f t="shared" si="47"/>
        <v>18.466000000000001</v>
      </c>
      <c r="K84" s="391">
        <v>19.666</v>
      </c>
      <c r="L84" s="93">
        <f t="shared" si="64"/>
        <v>1.1198102016607385</v>
      </c>
      <c r="M84" s="53" t="s">
        <v>30</v>
      </c>
      <c r="N84" s="54">
        <v>8.9999999999999993E-3</v>
      </c>
      <c r="O84" s="406">
        <v>42.15</v>
      </c>
      <c r="P84" s="399">
        <v>315</v>
      </c>
      <c r="Q84" s="54">
        <f>VLOOKUP(P84,Data!A$24:F$35,3)</f>
        <v>291</v>
      </c>
      <c r="R84" s="408">
        <f t="shared" si="66"/>
        <v>0.29099999999999998</v>
      </c>
      <c r="S84" s="409">
        <f t="shared" si="67"/>
        <v>8.9306739656503323E-3</v>
      </c>
      <c r="T84" s="54">
        <f t="shared" si="61"/>
        <v>8.9306739656503318</v>
      </c>
      <c r="U84" s="95">
        <f t="shared" si="50"/>
        <v>8.9306739656503318</v>
      </c>
      <c r="V84" s="407">
        <f t="shared" si="68"/>
        <v>122.65071028840778</v>
      </c>
      <c r="W84" s="53">
        <f t="shared" si="62"/>
        <v>1.8441413602703876</v>
      </c>
      <c r="X84" s="53">
        <f t="shared" si="52"/>
        <v>0.8146619217081873</v>
      </c>
      <c r="Y84" s="94">
        <f t="shared" si="70"/>
        <v>7.0000000000000007E-2</v>
      </c>
      <c r="Z84" s="94">
        <f>VLOOKUP($Y84,Relaciones!$A$4:$E$106,2)</f>
        <v>0.49199999999999999</v>
      </c>
      <c r="AA84" s="104">
        <f>VLOOKUP($Y84,Relaciones!$A$4:$E$106,3)</f>
        <v>0.21</v>
      </c>
      <c r="AB84" s="94">
        <f>VLOOKUP($Y84,Relaciones!$A$4:$E$106,4)</f>
        <v>0.51</v>
      </c>
      <c r="AC84" s="391">
        <f>VLOOKUP($Y84,Relaciones!$A$4:$E$106,5)</f>
        <v>0.14000000000000001</v>
      </c>
      <c r="AD84" s="93">
        <f t="shared" si="69"/>
        <v>0.91</v>
      </c>
      <c r="AE84" s="410" t="str">
        <f t="shared" si="55"/>
        <v>CUMPLE</v>
      </c>
      <c r="AF84" s="54">
        <f t="shared" si="56"/>
        <v>0.42</v>
      </c>
      <c r="AG84" s="411" t="str">
        <f t="shared" si="63"/>
        <v>OK</v>
      </c>
    </row>
    <row r="85" spans="1:33" s="433" customFormat="1" ht="12.75" customHeight="1" x14ac:dyDescent="0.25">
      <c r="A85" s="739"/>
      <c r="B85" s="388" t="str">
        <f t="shared" si="65"/>
        <v>BZ 139</v>
      </c>
      <c r="C85" s="405" t="s">
        <v>1205</v>
      </c>
      <c r="D85" s="59">
        <v>0</v>
      </c>
      <c r="E85" s="390">
        <f t="shared" si="58"/>
        <v>200</v>
      </c>
      <c r="F85" s="93">
        <f>+I84</f>
        <v>1.2</v>
      </c>
      <c r="G85" s="94">
        <f t="shared" si="46"/>
        <v>18.466000000000001</v>
      </c>
      <c r="H85" s="391">
        <f t="shared" si="60"/>
        <v>19.666</v>
      </c>
      <c r="I85" s="60">
        <v>1.2</v>
      </c>
      <c r="J85" s="94">
        <f t="shared" si="47"/>
        <v>16.408000000000001</v>
      </c>
      <c r="K85" s="391">
        <v>17.608000000000001</v>
      </c>
      <c r="L85" s="93">
        <f t="shared" si="64"/>
        <v>2.7803296406376652</v>
      </c>
      <c r="M85" s="53" t="s">
        <v>30</v>
      </c>
      <c r="N85" s="54">
        <v>8.9999999999999993E-3</v>
      </c>
      <c r="O85" s="406">
        <v>74.02</v>
      </c>
      <c r="P85" s="399">
        <v>315</v>
      </c>
      <c r="Q85" s="54">
        <f>VLOOKUP(P85,Data!A$24:F$35,3)</f>
        <v>291</v>
      </c>
      <c r="R85" s="408">
        <f t="shared" si="66"/>
        <v>0.29099999999999998</v>
      </c>
      <c r="S85" s="409">
        <f t="shared" si="67"/>
        <v>8.9306739656503323E-3</v>
      </c>
      <c r="T85" s="54">
        <f t="shared" si="61"/>
        <v>8.9306739656503318</v>
      </c>
      <c r="U85" s="95">
        <f t="shared" si="50"/>
        <v>8.9306739656503318</v>
      </c>
      <c r="V85" s="407">
        <f t="shared" si="68"/>
        <v>193.26179219471317</v>
      </c>
      <c r="W85" s="53">
        <f t="shared" si="62"/>
        <v>2.9058295994225181</v>
      </c>
      <c r="X85" s="53">
        <f t="shared" si="52"/>
        <v>2.0226898135639013</v>
      </c>
      <c r="Y85" s="94">
        <f t="shared" si="70"/>
        <v>0.05</v>
      </c>
      <c r="Z85" s="94">
        <f>VLOOKUP($Y85,Relaciones!$A$4:$E$106,2)</f>
        <v>0.45300000000000001</v>
      </c>
      <c r="AA85" s="104">
        <f>VLOOKUP($Y85,Relaciones!$A$4:$E$106,3)</f>
        <v>0.182</v>
      </c>
      <c r="AB85" s="94">
        <f>VLOOKUP($Y85,Relaciones!$A$4:$E$106,4)</f>
        <v>0.44900000000000001</v>
      </c>
      <c r="AC85" s="391">
        <f>VLOOKUP($Y85,Relaciones!$A$4:$E$106,5)</f>
        <v>0.11600000000000001</v>
      </c>
      <c r="AD85" s="93">
        <f t="shared" si="69"/>
        <v>1.32</v>
      </c>
      <c r="AE85" s="410" t="str">
        <f t="shared" si="55"/>
        <v>CUMPLE</v>
      </c>
      <c r="AF85" s="54">
        <f t="shared" si="56"/>
        <v>0.91</v>
      </c>
      <c r="AG85" s="411" t="str">
        <f t="shared" si="63"/>
        <v>OK</v>
      </c>
    </row>
    <row r="86" spans="1:33" s="433" customFormat="1" ht="15" customHeight="1" x14ac:dyDescent="0.25">
      <c r="A86" s="739"/>
      <c r="B86" s="388" t="str">
        <f t="shared" si="65"/>
        <v>BZ 140</v>
      </c>
      <c r="C86" s="389" t="s">
        <v>1206</v>
      </c>
      <c r="D86" s="59">
        <v>0</v>
      </c>
      <c r="E86" s="390">
        <f t="shared" si="58"/>
        <v>200</v>
      </c>
      <c r="F86" s="93">
        <f>+I85</f>
        <v>1.2</v>
      </c>
      <c r="G86" s="94">
        <f t="shared" si="46"/>
        <v>16.408000000000001</v>
      </c>
      <c r="H86" s="391">
        <f t="shared" si="60"/>
        <v>17.608000000000001</v>
      </c>
      <c r="I86" s="60">
        <v>1.2</v>
      </c>
      <c r="J86" s="94">
        <f t="shared" si="47"/>
        <v>15.172000000000001</v>
      </c>
      <c r="K86" s="391">
        <v>16.372</v>
      </c>
      <c r="L86" s="93">
        <f t="shared" si="64"/>
        <v>5.2151898734177244</v>
      </c>
      <c r="M86" s="53" t="s">
        <v>30</v>
      </c>
      <c r="N86" s="54">
        <v>8.9999999999999993E-3</v>
      </c>
      <c r="O86" s="406">
        <v>23.7</v>
      </c>
      <c r="P86" s="399">
        <v>315</v>
      </c>
      <c r="Q86" s="54">
        <f>VLOOKUP(P86,Data!A$24:F$35,3)</f>
        <v>291</v>
      </c>
      <c r="R86" s="408">
        <f t="shared" si="66"/>
        <v>0.29099999999999998</v>
      </c>
      <c r="S86" s="409">
        <f t="shared" si="67"/>
        <v>8.9306739656503323E-3</v>
      </c>
      <c r="T86" s="54">
        <f t="shared" si="61"/>
        <v>8.9306739656503318</v>
      </c>
      <c r="U86" s="95">
        <f t="shared" si="50"/>
        <v>8.9306739656503318</v>
      </c>
      <c r="V86" s="407">
        <f t="shared" si="68"/>
        <v>264.6871880374473</v>
      </c>
      <c r="W86" s="53">
        <f t="shared" si="62"/>
        <v>3.9797616324090392</v>
      </c>
      <c r="X86" s="53">
        <f t="shared" si="52"/>
        <v>3.7940506329113948</v>
      </c>
      <c r="Y86" s="94">
        <f t="shared" si="70"/>
        <v>0.03</v>
      </c>
      <c r="Z86" s="94">
        <f>VLOOKUP($Y86,Relaciones!$A$4:$E$106,2)</f>
        <v>0.4</v>
      </c>
      <c r="AA86" s="104">
        <f>VLOOKUP($Y86,Relaciones!$A$4:$E$106,3)</f>
        <v>0.14799999999999999</v>
      </c>
      <c r="AB86" s="94">
        <f>VLOOKUP($Y86,Relaciones!$A$4:$E$106,4)</f>
        <v>0.37</v>
      </c>
      <c r="AC86" s="391">
        <f>VLOOKUP($Y86,Relaciones!$A$4:$E$106,5)</f>
        <v>8.5999999999999993E-2</v>
      </c>
      <c r="AD86" s="93">
        <f t="shared" si="69"/>
        <v>1.59</v>
      </c>
      <c r="AE86" s="410" t="str">
        <f t="shared" si="55"/>
        <v>CUMPLE</v>
      </c>
      <c r="AF86" s="54">
        <f t="shared" si="56"/>
        <v>1.4</v>
      </c>
      <c r="AG86" s="411" t="str">
        <f t="shared" si="63"/>
        <v>OK</v>
      </c>
    </row>
    <row r="87" spans="1:33" s="100" customFormat="1" ht="15" customHeight="1" x14ac:dyDescent="0.25">
      <c r="A87" s="739"/>
      <c r="B87" s="388" t="str">
        <f t="shared" si="65"/>
        <v>BZ 141</v>
      </c>
      <c r="C87" s="389" t="s">
        <v>1207</v>
      </c>
      <c r="D87" s="59">
        <v>0</v>
      </c>
      <c r="E87" s="390">
        <f t="shared" si="58"/>
        <v>200</v>
      </c>
      <c r="F87" s="93">
        <f>+I86</f>
        <v>1.2</v>
      </c>
      <c r="G87" s="94">
        <f t="shared" si="46"/>
        <v>15.172000000000001</v>
      </c>
      <c r="H87" s="391">
        <f t="shared" si="60"/>
        <v>16.372</v>
      </c>
      <c r="I87" s="60">
        <v>1.2</v>
      </c>
      <c r="J87" s="94">
        <f t="shared" si="47"/>
        <v>13.794</v>
      </c>
      <c r="K87" s="391">
        <v>14.994</v>
      </c>
      <c r="L87" s="93">
        <f t="shared" si="64"/>
        <v>1.2370948918215281</v>
      </c>
      <c r="M87" s="53" t="s">
        <v>30</v>
      </c>
      <c r="N87" s="54">
        <v>8.9999999999999993E-3</v>
      </c>
      <c r="O87" s="406">
        <v>111.39</v>
      </c>
      <c r="P87" s="399">
        <v>315</v>
      </c>
      <c r="Q87" s="54">
        <f>VLOOKUP(P87,Data!A$24:F$35,3)</f>
        <v>291</v>
      </c>
      <c r="R87" s="408">
        <f>+Q87/1000</f>
        <v>0.29099999999999998</v>
      </c>
      <c r="S87" s="409">
        <f>+T87/1000</f>
        <v>8.9306739656503323E-3</v>
      </c>
      <c r="T87" s="54">
        <f>(E87*$C$21)</f>
        <v>8.9306739656503318</v>
      </c>
      <c r="U87" s="95">
        <f t="shared" si="50"/>
        <v>8.9306739656503318</v>
      </c>
      <c r="V87" s="407">
        <f t="shared" si="68"/>
        <v>128.91378642637312</v>
      </c>
      <c r="W87" s="53">
        <f t="shared" si="62"/>
        <v>1.9383112001464478</v>
      </c>
      <c r="X87" s="53">
        <f t="shared" si="52"/>
        <v>0.89998653380016169</v>
      </c>
      <c r="Y87" s="94">
        <f t="shared" si="70"/>
        <v>7.0000000000000007E-2</v>
      </c>
      <c r="Z87" s="94">
        <f>VLOOKUP($Y87,Relaciones!$A$4:$E$106,2)</f>
        <v>0.49199999999999999</v>
      </c>
      <c r="AA87" s="104">
        <f>VLOOKUP($Y87,Relaciones!$A$4:$E$106,3)</f>
        <v>0.21</v>
      </c>
      <c r="AB87" s="94">
        <f>VLOOKUP($Y87,Relaciones!$A$4:$E$106,4)</f>
        <v>0.51</v>
      </c>
      <c r="AC87" s="391">
        <f>VLOOKUP($Y87,Relaciones!$A$4:$E$106,5)</f>
        <v>0.14000000000000001</v>
      </c>
      <c r="AD87" s="93">
        <f t="shared" si="69"/>
        <v>0.95</v>
      </c>
      <c r="AE87" s="410" t="str">
        <f t="shared" si="55"/>
        <v>CUMPLE</v>
      </c>
      <c r="AF87" s="54">
        <f t="shared" si="56"/>
        <v>0.46</v>
      </c>
      <c r="AG87" s="411" t="str">
        <f>+IF(AF87&lt;0.1, "NO CUMPLE", "OK")</f>
        <v>OK</v>
      </c>
    </row>
    <row r="88" spans="1:33" s="438" customFormat="1" ht="12.75" customHeight="1" thickBot="1" x14ac:dyDescent="0.3">
      <c r="A88" s="740"/>
      <c r="B88" s="412" t="str">
        <f t="shared" si="65"/>
        <v>BZ 142</v>
      </c>
      <c r="C88" s="413" t="s">
        <v>1097</v>
      </c>
      <c r="D88" s="414">
        <v>0</v>
      </c>
      <c r="E88" s="415">
        <f t="shared" si="58"/>
        <v>200</v>
      </c>
      <c r="F88" s="416">
        <f>+I87</f>
        <v>1.2</v>
      </c>
      <c r="G88" s="417">
        <f t="shared" si="46"/>
        <v>13.794</v>
      </c>
      <c r="H88" s="418">
        <f t="shared" si="60"/>
        <v>14.994</v>
      </c>
      <c r="I88" s="419">
        <v>4.03</v>
      </c>
      <c r="J88" s="417">
        <f t="shared" si="47"/>
        <v>12.77</v>
      </c>
      <c r="K88" s="418">
        <v>16.8</v>
      </c>
      <c r="L88" s="416">
        <f t="shared" si="64"/>
        <v>2.4740275428847567</v>
      </c>
      <c r="M88" s="420" t="s">
        <v>30</v>
      </c>
      <c r="N88" s="421">
        <v>8.9999999999999993E-3</v>
      </c>
      <c r="O88" s="422">
        <v>41.39</v>
      </c>
      <c r="P88" s="467">
        <v>315</v>
      </c>
      <c r="Q88" s="421">
        <f>VLOOKUP(P88,Data!A$24:F$35,3)</f>
        <v>291</v>
      </c>
      <c r="R88" s="424">
        <f>+Q88/1000</f>
        <v>0.29099999999999998</v>
      </c>
      <c r="S88" s="425">
        <f>+T88/1000</f>
        <v>8.9306739656503323E-3</v>
      </c>
      <c r="T88" s="421">
        <f>(E88*$C$21)</f>
        <v>8.9306739656503318</v>
      </c>
      <c r="U88" s="426">
        <f t="shared" si="50"/>
        <v>8.9306739656503318</v>
      </c>
      <c r="V88" s="423">
        <f>+W88*(PI()*(R88^2)/4)*1000</f>
        <v>182.30564765673748</v>
      </c>
      <c r="W88" s="420">
        <f>(R88/4)^(2/3)*SQRT(L88/100)/0.01</f>
        <v>2.7410961115848118</v>
      </c>
      <c r="X88" s="420">
        <f t="shared" si="52"/>
        <v>1.7998550374486604</v>
      </c>
      <c r="Y88" s="417">
        <f t="shared" si="70"/>
        <v>0.05</v>
      </c>
      <c r="Z88" s="417">
        <f>VLOOKUP($Y88,Relaciones!$A$4:$E$106,2)</f>
        <v>0.45300000000000001</v>
      </c>
      <c r="AA88" s="431">
        <f>VLOOKUP($Y88,Relaciones!$A$4:$E$106,3)</f>
        <v>0.182</v>
      </c>
      <c r="AB88" s="417">
        <f>VLOOKUP($Y88,Relaciones!$A$4:$E$106,4)</f>
        <v>0.44900000000000001</v>
      </c>
      <c r="AC88" s="418">
        <f>VLOOKUP($Y88,Relaciones!$A$4:$E$106,5)</f>
        <v>0.11600000000000001</v>
      </c>
      <c r="AD88" s="416">
        <f t="shared" si="69"/>
        <v>1.24</v>
      </c>
      <c r="AE88" s="427" t="str">
        <f t="shared" si="55"/>
        <v>CUMPLE</v>
      </c>
      <c r="AF88" s="421">
        <f t="shared" si="56"/>
        <v>0.81</v>
      </c>
      <c r="AG88" s="428" t="str">
        <f>+IF(AF88&lt;0.1, "NO CUMPLE", "OK")</f>
        <v>OK</v>
      </c>
    </row>
    <row r="89" spans="1:33" s="438" customFormat="1" ht="15" customHeight="1" x14ac:dyDescent="0.25">
      <c r="A89" s="335"/>
      <c r="B89" s="341"/>
      <c r="C89" s="341"/>
      <c r="D89" s="342"/>
      <c r="E89" s="342"/>
      <c r="F89" s="343"/>
      <c r="G89" s="332"/>
      <c r="H89" s="332"/>
      <c r="I89" s="343"/>
      <c r="J89" s="332"/>
      <c r="K89" s="332"/>
      <c r="L89" s="343"/>
      <c r="M89" s="336"/>
      <c r="N89" s="337"/>
      <c r="O89" s="344"/>
      <c r="P89" s="342"/>
      <c r="Q89" s="343"/>
      <c r="R89" s="345"/>
      <c r="S89" s="338"/>
      <c r="T89" s="343"/>
      <c r="U89" s="343"/>
      <c r="V89" s="336"/>
      <c r="W89" s="339"/>
      <c r="X89" s="340"/>
      <c r="Y89" s="332"/>
      <c r="Z89" s="332"/>
      <c r="AA89" s="332"/>
      <c r="AB89" s="332"/>
      <c r="AC89" s="332"/>
      <c r="AD89" s="343"/>
      <c r="AE89" s="346"/>
      <c r="AF89" s="343"/>
      <c r="AG89" s="347"/>
    </row>
    <row r="90" spans="1:33" s="438" customFormat="1" ht="15.75" customHeight="1" x14ac:dyDescent="0.25">
      <c r="A90" s="38"/>
      <c r="B90" s="38"/>
      <c r="C90" s="38"/>
      <c r="D90" s="38">
        <f>SUM(D25:D72)</f>
        <v>941</v>
      </c>
      <c r="E90" s="61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62"/>
      <c r="R90" s="62"/>
      <c r="S90" s="38"/>
      <c r="T90" s="38"/>
      <c r="U90" s="38"/>
      <c r="V90" s="38"/>
      <c r="W90" s="38"/>
      <c r="X90" s="38"/>
      <c r="Y90" s="38"/>
      <c r="Z90" s="334"/>
      <c r="AA90" s="334"/>
      <c r="AB90" s="38"/>
      <c r="AC90" s="38"/>
      <c r="AD90" s="38"/>
      <c r="AE90" s="38"/>
      <c r="AF90" s="38"/>
      <c r="AG90" s="34"/>
    </row>
    <row r="91" spans="1:33" s="100" customFormat="1" ht="15" customHeight="1" x14ac:dyDescent="0.25">
      <c r="A91" s="38"/>
      <c r="B91" s="38"/>
      <c r="C91" s="38"/>
      <c r="D91" s="38"/>
      <c r="E91" s="61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62"/>
      <c r="R91" s="62"/>
      <c r="S91" s="38"/>
      <c r="T91" s="38"/>
      <c r="U91" s="38"/>
      <c r="V91" s="38"/>
      <c r="W91" s="38"/>
      <c r="X91" s="38"/>
      <c r="Y91" s="38"/>
      <c r="Z91" s="38"/>
      <c r="AA91" s="334">
        <f>+MAX(AA25:AA88)</f>
        <v>0.73799999999999999</v>
      </c>
      <c r="AB91" s="38"/>
      <c r="AC91" s="38"/>
      <c r="AD91" s="38"/>
      <c r="AE91" s="38"/>
      <c r="AF91" s="38"/>
      <c r="AG91" s="34"/>
    </row>
    <row r="92" spans="1:33" s="434" customFormat="1" ht="12.75" customHeight="1" x14ac:dyDescent="0.25">
      <c r="A92" s="38"/>
      <c r="B92" s="38"/>
      <c r="C92" s="38"/>
      <c r="D92" s="38">
        <f>257+154+164+88+205</f>
        <v>868</v>
      </c>
      <c r="E92" s="61"/>
      <c r="F92" s="38"/>
      <c r="G92" s="38"/>
      <c r="H92" s="38"/>
      <c r="I92" s="38"/>
      <c r="J92" s="38"/>
      <c r="K92" s="38"/>
      <c r="L92" s="38"/>
      <c r="M92" s="38"/>
      <c r="N92" s="38"/>
      <c r="O92" s="334">
        <f>SUM(O25:O88)-O72</f>
        <v>2962.9</v>
      </c>
      <c r="P92" s="38">
        <v>7322.05</v>
      </c>
      <c r="Q92" s="472">
        <f>+P92-O92</f>
        <v>4359.1499999999996</v>
      </c>
      <c r="R92" s="62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4"/>
    </row>
    <row r="93" spans="1:33" s="100" customFormat="1" ht="15" customHeight="1" x14ac:dyDescent="0.25">
      <c r="A93" s="38"/>
      <c r="B93" s="38"/>
      <c r="C93" s="38"/>
      <c r="D93" s="38"/>
      <c r="E93" s="61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62"/>
      <c r="R93" s="62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4"/>
    </row>
    <row r="94" spans="1:33" s="436" customFormat="1" ht="12.75" customHeight="1" x14ac:dyDescent="0.25">
      <c r="A94" s="38"/>
      <c r="B94" s="38"/>
      <c r="C94" s="38"/>
      <c r="D94" s="38"/>
      <c r="E94" s="61"/>
      <c r="F94" s="38"/>
      <c r="G94" s="38"/>
      <c r="H94" s="38"/>
      <c r="I94" s="38"/>
      <c r="J94" s="38"/>
      <c r="K94" s="38"/>
      <c r="L94" s="38"/>
      <c r="M94" s="38"/>
      <c r="N94" s="38"/>
      <c r="O94" s="432">
        <v>7376.53</v>
      </c>
      <c r="P94" s="38"/>
      <c r="Q94" s="62"/>
      <c r="R94" s="62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4"/>
    </row>
    <row r="95" spans="1:33" s="436" customFormat="1" ht="15" customHeight="1" x14ac:dyDescent="0.25">
      <c r="A95" s="38"/>
      <c r="B95" s="38"/>
      <c r="C95" s="38"/>
      <c r="D95" s="38"/>
      <c r="E95" s="61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62"/>
      <c r="R95" s="62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4"/>
    </row>
    <row r="96" spans="1:33" s="436" customFormat="1" ht="15.75" customHeight="1" x14ac:dyDescent="0.25">
      <c r="A96" s="38"/>
      <c r="B96" s="38"/>
      <c r="C96" s="38"/>
      <c r="D96" s="38"/>
      <c r="E96" s="61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62"/>
      <c r="R96" s="62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4"/>
    </row>
    <row r="97" spans="1:33" s="100" customFormat="1" ht="15" customHeight="1" x14ac:dyDescent="0.25">
      <c r="A97" s="38"/>
      <c r="B97" s="38"/>
      <c r="C97" s="38"/>
      <c r="D97" s="38"/>
      <c r="E97" s="61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62"/>
      <c r="R97" s="62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4"/>
    </row>
    <row r="98" spans="1:33" s="433" customFormat="1" ht="12.75" customHeight="1" x14ac:dyDescent="0.25">
      <c r="A98" s="38"/>
      <c r="B98" s="38"/>
      <c r="C98" s="38"/>
      <c r="D98" s="38"/>
      <c r="E98" s="61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62"/>
      <c r="R98" s="62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4"/>
    </row>
    <row r="99" spans="1:33" s="100" customFormat="1" ht="15" customHeight="1" x14ac:dyDescent="0.25">
      <c r="A99" s="38"/>
      <c r="B99" s="38"/>
      <c r="C99" s="38"/>
      <c r="D99" s="38"/>
      <c r="E99" s="61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62"/>
      <c r="R99" s="62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4"/>
    </row>
    <row r="100" spans="1:33" s="438" customFormat="1" ht="12.75" customHeight="1" x14ac:dyDescent="0.25">
      <c r="A100" s="38"/>
      <c r="B100" s="38"/>
      <c r="C100" s="38"/>
      <c r="D100" s="38"/>
      <c r="E100" s="61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62"/>
      <c r="R100" s="62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4"/>
    </row>
    <row r="101" spans="1:33" s="100" customFormat="1" ht="15" customHeight="1" x14ac:dyDescent="0.25">
      <c r="A101" s="38"/>
      <c r="B101" s="38"/>
      <c r="C101" s="38"/>
      <c r="D101" s="38"/>
      <c r="E101" s="61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62"/>
      <c r="R101" s="62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4"/>
    </row>
    <row r="102" spans="1:33" s="437" customFormat="1" ht="12.75" customHeight="1" x14ac:dyDescent="0.25">
      <c r="A102" s="38"/>
      <c r="B102" s="38"/>
      <c r="C102" s="38"/>
      <c r="D102" s="38"/>
      <c r="E102" s="61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62"/>
      <c r="R102" s="62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4"/>
    </row>
    <row r="103" spans="1:33" s="437" customFormat="1" ht="15" customHeight="1" x14ac:dyDescent="0.25">
      <c r="A103" s="38"/>
      <c r="B103" s="38"/>
      <c r="C103" s="38"/>
      <c r="D103" s="38"/>
      <c r="E103" s="61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62"/>
      <c r="R103" s="62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4"/>
    </row>
    <row r="104" spans="1:33" s="437" customFormat="1" ht="15.75" customHeight="1" x14ac:dyDescent="0.25">
      <c r="A104" s="38"/>
      <c r="B104" s="38"/>
      <c r="C104" s="38"/>
      <c r="D104" s="38"/>
      <c r="E104" s="61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62"/>
      <c r="R104" s="62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4"/>
    </row>
    <row r="105" spans="1:33" s="100" customFormat="1" ht="15" customHeight="1" x14ac:dyDescent="0.25">
      <c r="A105" s="38"/>
      <c r="B105" s="38"/>
      <c r="C105" s="38"/>
      <c r="D105" s="38"/>
      <c r="E105" s="61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62"/>
      <c r="R105" s="62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4"/>
    </row>
    <row r="106" spans="1:33" s="434" customFormat="1" ht="12.75" customHeight="1" x14ac:dyDescent="0.25">
      <c r="A106" s="38"/>
      <c r="B106" s="38"/>
      <c r="C106" s="38"/>
      <c r="D106" s="38"/>
      <c r="E106" s="61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62"/>
      <c r="R106" s="62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4"/>
    </row>
    <row r="107" spans="1:33" s="100" customFormat="1" ht="15" customHeight="1" x14ac:dyDescent="0.25">
      <c r="A107" s="38"/>
      <c r="B107" s="38"/>
      <c r="C107" s="38"/>
      <c r="D107" s="38"/>
      <c r="E107" s="61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62"/>
      <c r="R107" s="62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4"/>
    </row>
    <row r="108" spans="1:33" s="436" customFormat="1" ht="12.75" customHeight="1" x14ac:dyDescent="0.25">
      <c r="A108" s="38"/>
      <c r="B108" s="38"/>
      <c r="C108" s="38"/>
      <c r="D108" s="38"/>
      <c r="E108" s="61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62"/>
      <c r="R108" s="62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4"/>
    </row>
    <row r="109" spans="1:33" s="100" customFormat="1" ht="15" customHeight="1" x14ac:dyDescent="0.25">
      <c r="A109" s="38"/>
      <c r="B109" s="38"/>
      <c r="C109" s="38"/>
      <c r="D109" s="38"/>
      <c r="E109" s="61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62"/>
      <c r="R109" s="62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4"/>
    </row>
    <row r="110" spans="1:33" s="435" customFormat="1" ht="12.75" customHeight="1" x14ac:dyDescent="0.25">
      <c r="A110" s="38"/>
      <c r="B110" s="38"/>
      <c r="C110" s="38"/>
      <c r="D110" s="38"/>
      <c r="E110" s="61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62"/>
      <c r="R110" s="62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4"/>
    </row>
    <row r="111" spans="1:33" s="435" customFormat="1" ht="15" customHeight="1" x14ac:dyDescent="0.25">
      <c r="A111" s="38"/>
      <c r="B111" s="38"/>
      <c r="C111" s="38"/>
      <c r="D111" s="38"/>
      <c r="E111" s="61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62"/>
      <c r="R111" s="62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4"/>
    </row>
    <row r="112" spans="1:33" s="100" customFormat="1" ht="15" customHeight="1" x14ac:dyDescent="0.25">
      <c r="A112" s="38"/>
      <c r="B112" s="38"/>
      <c r="C112" s="38"/>
      <c r="D112" s="38"/>
      <c r="E112" s="61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62"/>
      <c r="R112" s="62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4"/>
    </row>
    <row r="113" spans="1:33" s="433" customFormat="1" ht="12.75" customHeight="1" x14ac:dyDescent="0.25">
      <c r="A113" s="38"/>
      <c r="B113" s="38"/>
      <c r="C113" s="38"/>
      <c r="D113" s="38"/>
      <c r="E113" s="61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62"/>
      <c r="R113" s="62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4"/>
    </row>
    <row r="114" spans="1:33" s="433" customFormat="1" ht="15" customHeight="1" x14ac:dyDescent="0.25">
      <c r="A114" s="38"/>
      <c r="B114" s="38"/>
      <c r="C114" s="38"/>
      <c r="D114" s="38"/>
      <c r="E114" s="61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62"/>
      <c r="R114" s="62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4"/>
    </row>
    <row r="115" spans="1:33" s="100" customFormat="1" ht="15" customHeight="1" x14ac:dyDescent="0.25">
      <c r="A115" s="38"/>
      <c r="B115" s="38"/>
      <c r="C115" s="38"/>
      <c r="D115" s="38"/>
      <c r="E115" s="61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62"/>
      <c r="R115" s="62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4"/>
    </row>
    <row r="116" spans="1:33" s="438" customFormat="1" ht="12.75" customHeight="1" x14ac:dyDescent="0.25">
      <c r="A116" s="38"/>
      <c r="B116" s="38"/>
      <c r="C116" s="38"/>
      <c r="D116" s="38"/>
      <c r="E116" s="61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62"/>
      <c r="R116" s="62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4"/>
    </row>
    <row r="117" spans="1:33" s="100" customFormat="1" ht="15" customHeight="1" x14ac:dyDescent="0.25">
      <c r="A117" s="38"/>
      <c r="B117" s="38"/>
      <c r="C117" s="38"/>
      <c r="D117" s="38"/>
      <c r="E117" s="61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62"/>
      <c r="R117" s="62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4"/>
    </row>
    <row r="118" spans="1:33" s="437" customFormat="1" ht="12.75" customHeight="1" x14ac:dyDescent="0.25">
      <c r="A118" s="38"/>
      <c r="B118" s="38"/>
      <c r="C118" s="38"/>
      <c r="D118" s="38"/>
      <c r="E118" s="61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62"/>
      <c r="R118" s="62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4"/>
    </row>
    <row r="119" spans="1:33" s="100" customFormat="1" ht="15" customHeight="1" x14ac:dyDescent="0.25">
      <c r="A119" s="38"/>
      <c r="B119" s="38"/>
      <c r="C119" s="38"/>
      <c r="D119" s="38"/>
      <c r="E119" s="61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62"/>
      <c r="R119" s="62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4"/>
    </row>
    <row r="120" spans="1:33" s="434" customFormat="1" ht="12.75" customHeight="1" x14ac:dyDescent="0.25">
      <c r="A120" s="38"/>
      <c r="B120" s="38"/>
      <c r="C120" s="38"/>
      <c r="D120" s="38"/>
      <c r="E120" s="61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62"/>
      <c r="R120" s="62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4"/>
    </row>
    <row r="121" spans="1:33" s="100" customFormat="1" ht="15" customHeight="1" x14ac:dyDescent="0.25">
      <c r="A121" s="38"/>
      <c r="B121" s="38"/>
      <c r="C121" s="38"/>
      <c r="D121" s="38"/>
      <c r="E121" s="61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62"/>
      <c r="R121" s="62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4"/>
    </row>
    <row r="122" spans="1:33" s="433" customFormat="1" ht="12.75" customHeight="1" x14ac:dyDescent="0.25">
      <c r="A122" s="38"/>
      <c r="B122" s="38"/>
      <c r="C122" s="38"/>
      <c r="D122" s="38"/>
      <c r="E122" s="61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62"/>
      <c r="R122" s="62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4"/>
    </row>
    <row r="123" spans="1:33" s="100" customFormat="1" ht="15" customHeight="1" x14ac:dyDescent="0.25">
      <c r="A123" s="38"/>
      <c r="B123" s="38"/>
      <c r="C123" s="38"/>
      <c r="D123" s="38"/>
      <c r="E123" s="61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62"/>
      <c r="R123" s="62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4"/>
    </row>
    <row r="124" spans="1:33" s="438" customFormat="1" ht="12.75" customHeight="1" x14ac:dyDescent="0.25">
      <c r="A124" s="38"/>
      <c r="B124" s="38"/>
      <c r="C124" s="38"/>
      <c r="D124" s="38"/>
      <c r="E124" s="61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62"/>
      <c r="R124" s="62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4"/>
    </row>
    <row r="125" spans="1:33" s="100" customFormat="1" ht="15" customHeight="1" x14ac:dyDescent="0.25">
      <c r="A125" s="38"/>
      <c r="B125" s="38"/>
      <c r="C125" s="38"/>
      <c r="D125" s="38"/>
      <c r="E125" s="61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62"/>
      <c r="R125" s="62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4"/>
    </row>
    <row r="126" spans="1:33" s="436" customFormat="1" ht="12.75" customHeight="1" x14ac:dyDescent="0.25">
      <c r="A126" s="38"/>
      <c r="B126" s="38"/>
      <c r="C126" s="38"/>
      <c r="D126" s="38"/>
      <c r="E126" s="61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62"/>
      <c r="R126" s="62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4"/>
    </row>
    <row r="127" spans="1:33" s="100" customFormat="1" ht="15" customHeight="1" x14ac:dyDescent="0.25">
      <c r="A127" s="38"/>
      <c r="B127" s="38"/>
      <c r="C127" s="38"/>
      <c r="D127" s="38"/>
      <c r="E127" s="61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62"/>
      <c r="R127" s="62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4"/>
    </row>
    <row r="128" spans="1:33" s="437" customFormat="1" ht="12.75" customHeight="1" x14ac:dyDescent="0.25">
      <c r="A128" s="38"/>
      <c r="B128" s="38"/>
      <c r="C128" s="38"/>
      <c r="D128" s="38"/>
      <c r="E128" s="61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62"/>
      <c r="R128" s="62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4"/>
    </row>
    <row r="129" spans="1:33" s="100" customFormat="1" ht="15" customHeight="1" x14ac:dyDescent="0.25">
      <c r="A129" s="38"/>
      <c r="B129" s="38"/>
      <c r="C129" s="38"/>
      <c r="D129" s="38"/>
      <c r="E129" s="61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62"/>
      <c r="R129" s="62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4"/>
    </row>
    <row r="130" spans="1:33" s="434" customFormat="1" ht="12.75" customHeight="1" x14ac:dyDescent="0.25">
      <c r="A130" s="38"/>
      <c r="B130" s="38"/>
      <c r="C130" s="38"/>
      <c r="D130" s="38"/>
      <c r="E130" s="61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62"/>
      <c r="R130" s="62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4"/>
    </row>
    <row r="131" spans="1:33" s="434" customFormat="1" ht="15" customHeight="1" x14ac:dyDescent="0.25">
      <c r="A131" s="38"/>
      <c r="B131" s="38"/>
      <c r="C131" s="38"/>
      <c r="D131" s="38"/>
      <c r="E131" s="61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62"/>
      <c r="R131" s="62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4"/>
    </row>
    <row r="132" spans="1:33" s="100" customFormat="1" ht="15" customHeight="1" x14ac:dyDescent="0.25">
      <c r="A132" s="38"/>
      <c r="B132" s="38"/>
      <c r="C132" s="38"/>
      <c r="D132" s="38"/>
      <c r="E132" s="61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62"/>
      <c r="R132" s="62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4"/>
    </row>
    <row r="133" spans="1:33" s="466" customFormat="1" ht="12.75" customHeight="1" x14ac:dyDescent="0.25">
      <c r="A133" s="38"/>
      <c r="B133" s="38"/>
      <c r="C133" s="38"/>
      <c r="D133" s="38"/>
      <c r="E133" s="61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62"/>
      <c r="R133" s="62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4"/>
    </row>
    <row r="134" spans="1:33" s="466" customFormat="1" ht="15" customHeight="1" x14ac:dyDescent="0.25">
      <c r="A134" s="38"/>
      <c r="B134" s="38"/>
      <c r="C134" s="38"/>
      <c r="D134" s="38"/>
      <c r="E134" s="61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62"/>
      <c r="R134" s="62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4"/>
    </row>
    <row r="135" spans="1:33" s="466" customFormat="1" ht="15.75" customHeight="1" x14ac:dyDescent="0.25">
      <c r="A135" s="38"/>
      <c r="B135" s="38"/>
      <c r="C135" s="38"/>
      <c r="D135" s="38"/>
      <c r="E135" s="61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62"/>
      <c r="R135" s="62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4"/>
    </row>
    <row r="136" spans="1:33" s="466" customFormat="1" ht="15" customHeight="1" x14ac:dyDescent="0.25">
      <c r="A136" s="38"/>
      <c r="B136" s="38"/>
      <c r="C136" s="38"/>
      <c r="D136" s="38"/>
      <c r="E136" s="61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62"/>
      <c r="R136" s="62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4"/>
    </row>
    <row r="137" spans="1:33" s="100" customFormat="1" ht="15" customHeight="1" x14ac:dyDescent="0.25">
      <c r="A137" s="38"/>
      <c r="B137" s="38"/>
      <c r="C137" s="38"/>
      <c r="D137" s="38"/>
      <c r="E137" s="61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62"/>
      <c r="R137" s="62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4"/>
    </row>
    <row r="138" spans="1:33" s="436" customFormat="1" ht="12.75" customHeight="1" x14ac:dyDescent="0.25">
      <c r="A138" s="38"/>
      <c r="B138" s="38"/>
      <c r="C138" s="38"/>
      <c r="D138" s="38"/>
      <c r="E138" s="61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62"/>
      <c r="R138" s="62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4"/>
    </row>
    <row r="139" spans="1:33" s="436" customFormat="1" ht="15" customHeight="1" x14ac:dyDescent="0.25">
      <c r="A139" s="38"/>
      <c r="B139" s="38"/>
      <c r="C139" s="38"/>
      <c r="D139" s="38"/>
      <c r="E139" s="61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62"/>
      <c r="R139" s="62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4"/>
    </row>
    <row r="140" spans="1:33" s="100" customFormat="1" ht="15" customHeight="1" x14ac:dyDescent="0.25">
      <c r="A140" s="38"/>
      <c r="B140" s="38"/>
      <c r="C140" s="38"/>
      <c r="D140" s="38"/>
      <c r="E140" s="61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62"/>
      <c r="R140" s="62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4"/>
    </row>
    <row r="141" spans="1:33" s="438" customFormat="1" ht="12.75" customHeight="1" x14ac:dyDescent="0.25">
      <c r="A141" s="38"/>
      <c r="B141" s="38"/>
      <c r="C141" s="38"/>
      <c r="D141" s="38"/>
      <c r="E141" s="61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62"/>
      <c r="R141" s="62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4"/>
    </row>
    <row r="142" spans="1:33" s="438" customFormat="1" ht="15" customHeight="1" x14ac:dyDescent="0.25">
      <c r="A142" s="38"/>
      <c r="B142" s="38"/>
      <c r="C142" s="38"/>
      <c r="D142" s="38"/>
      <c r="E142" s="61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62"/>
      <c r="R142" s="62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4"/>
    </row>
    <row r="143" spans="1:33" s="438" customFormat="1" ht="15.75" customHeight="1" x14ac:dyDescent="0.25">
      <c r="A143" s="38"/>
      <c r="B143" s="38"/>
      <c r="C143" s="38"/>
      <c r="D143" s="38"/>
      <c r="E143" s="61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62"/>
      <c r="R143" s="62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4"/>
    </row>
    <row r="144" spans="1:33" s="438" customFormat="1" ht="12.75" customHeight="1" x14ac:dyDescent="0.25">
      <c r="A144" s="38"/>
      <c r="B144" s="38"/>
      <c r="C144" s="38"/>
      <c r="D144" s="38"/>
      <c r="E144" s="61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62"/>
      <c r="R144" s="62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4"/>
    </row>
    <row r="145" spans="1:33" s="438" customFormat="1" ht="15" customHeight="1" x14ac:dyDescent="0.25">
      <c r="A145" s="38"/>
      <c r="B145" s="38"/>
      <c r="C145" s="38"/>
      <c r="D145" s="38"/>
      <c r="E145" s="61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62"/>
      <c r="R145" s="62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4"/>
    </row>
    <row r="146" spans="1:33" s="100" customFormat="1" ht="15" customHeight="1" x14ac:dyDescent="0.25">
      <c r="A146" s="38"/>
      <c r="B146" s="38"/>
      <c r="C146" s="38"/>
      <c r="D146" s="38"/>
      <c r="E146" s="61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62"/>
      <c r="R146" s="62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4"/>
    </row>
    <row r="147" spans="1:33" s="434" customFormat="1" ht="12.75" customHeight="1" x14ac:dyDescent="0.25">
      <c r="A147" s="38"/>
      <c r="B147" s="38"/>
      <c r="C147" s="38"/>
      <c r="D147" s="38"/>
      <c r="E147" s="61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62"/>
      <c r="R147" s="62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4"/>
    </row>
    <row r="148" spans="1:33" s="434" customFormat="1" ht="15" customHeight="1" x14ac:dyDescent="0.25">
      <c r="A148" s="38"/>
      <c r="B148" s="38"/>
      <c r="C148" s="38"/>
      <c r="D148" s="38"/>
      <c r="E148" s="61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62"/>
      <c r="R148" s="62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4"/>
    </row>
    <row r="149" spans="1:33" s="100" customFormat="1" ht="15" customHeight="1" x14ac:dyDescent="0.25">
      <c r="A149" s="38"/>
      <c r="B149" s="38"/>
      <c r="C149" s="38"/>
      <c r="D149" s="38"/>
      <c r="E149" s="61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62"/>
      <c r="R149" s="62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4"/>
    </row>
    <row r="150" spans="1:33" s="433" customFormat="1" ht="12.75" customHeight="1" x14ac:dyDescent="0.25">
      <c r="A150" s="38"/>
      <c r="B150" s="38"/>
      <c r="C150" s="38"/>
      <c r="D150" s="38"/>
      <c r="E150" s="61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62"/>
      <c r="R150" s="62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4"/>
    </row>
    <row r="151" spans="1:33" s="100" customFormat="1" ht="15" customHeight="1" x14ac:dyDescent="0.25">
      <c r="A151" s="38"/>
      <c r="B151" s="38"/>
      <c r="C151" s="38"/>
      <c r="D151" s="38"/>
      <c r="E151" s="61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62"/>
      <c r="R151" s="62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4"/>
    </row>
    <row r="152" spans="1:33" s="437" customFormat="1" ht="12.75" customHeight="1" x14ac:dyDescent="0.25">
      <c r="A152" s="38"/>
      <c r="B152" s="38"/>
      <c r="C152" s="38"/>
      <c r="D152" s="38"/>
      <c r="E152" s="61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62"/>
      <c r="R152" s="62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4"/>
    </row>
    <row r="153" spans="1:33" s="437" customFormat="1" ht="15" customHeight="1" x14ac:dyDescent="0.25">
      <c r="A153" s="38"/>
      <c r="B153" s="38"/>
      <c r="C153" s="38"/>
      <c r="D153" s="38"/>
      <c r="E153" s="61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62"/>
      <c r="R153" s="62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4"/>
    </row>
    <row r="154" spans="1:33" s="437" customFormat="1" ht="15.75" customHeight="1" x14ac:dyDescent="0.25">
      <c r="A154" s="38"/>
      <c r="B154" s="38"/>
      <c r="C154" s="38"/>
      <c r="D154" s="38"/>
      <c r="E154" s="61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62"/>
      <c r="R154" s="62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4"/>
    </row>
    <row r="155" spans="1:33" s="437" customFormat="1" ht="12.75" customHeight="1" x14ac:dyDescent="0.25">
      <c r="A155" s="38"/>
      <c r="B155" s="38"/>
      <c r="C155" s="38"/>
      <c r="D155" s="38"/>
      <c r="E155" s="61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62"/>
      <c r="R155" s="62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4"/>
    </row>
    <row r="156" spans="1:33" s="437" customFormat="1" ht="15" customHeight="1" x14ac:dyDescent="0.25">
      <c r="A156" s="38"/>
      <c r="B156" s="38"/>
      <c r="C156" s="38"/>
      <c r="D156" s="38"/>
      <c r="E156" s="61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62"/>
      <c r="R156" s="62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4"/>
    </row>
    <row r="157" spans="1:33" s="100" customFormat="1" ht="15" customHeight="1" x14ac:dyDescent="0.25">
      <c r="A157" s="38"/>
      <c r="B157" s="38"/>
      <c r="C157" s="38"/>
      <c r="D157" s="38"/>
      <c r="E157" s="61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62"/>
      <c r="R157" s="62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4"/>
    </row>
    <row r="158" spans="1:33" s="100" customFormat="1" ht="12.75" customHeight="1" x14ac:dyDescent="0.25">
      <c r="A158" s="38"/>
      <c r="B158" s="38"/>
      <c r="C158" s="38"/>
      <c r="D158" s="38"/>
      <c r="E158" s="61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62"/>
      <c r="R158" s="62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4"/>
    </row>
    <row r="159" spans="1:33" s="100" customFormat="1" ht="12.75" customHeight="1" x14ac:dyDescent="0.25">
      <c r="A159" s="38"/>
      <c r="B159" s="38"/>
      <c r="C159" s="38"/>
      <c r="D159" s="38"/>
      <c r="E159" s="61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62"/>
      <c r="R159" s="62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4"/>
    </row>
    <row r="160" spans="1:33" s="100" customFormat="1" ht="15" customHeight="1" x14ac:dyDescent="0.25">
      <c r="A160" s="38"/>
      <c r="B160" s="38"/>
      <c r="C160" s="38"/>
      <c r="D160" s="38"/>
      <c r="E160" s="61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62"/>
      <c r="R160" s="62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4"/>
    </row>
    <row r="161" spans="1:33" s="100" customFormat="1" ht="15.75" customHeight="1" x14ac:dyDescent="0.25">
      <c r="A161" s="38"/>
      <c r="B161" s="38"/>
      <c r="C161" s="38"/>
      <c r="D161" s="38"/>
      <c r="E161" s="61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62"/>
      <c r="R161" s="62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4"/>
    </row>
    <row r="162" spans="1:33" s="100" customFormat="1" ht="12.75" customHeight="1" x14ac:dyDescent="0.25">
      <c r="A162" s="38"/>
      <c r="B162" s="38"/>
      <c r="C162" s="38"/>
      <c r="D162" s="38"/>
      <c r="E162" s="61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62"/>
      <c r="R162" s="62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4"/>
    </row>
    <row r="163" spans="1:33" s="100" customFormat="1" ht="15" customHeight="1" x14ac:dyDescent="0.25">
      <c r="A163" s="38"/>
      <c r="B163" s="38"/>
      <c r="C163" s="38"/>
      <c r="D163" s="38"/>
      <c r="E163" s="61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62"/>
      <c r="R163" s="62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4"/>
    </row>
    <row r="164" spans="1:33" s="100" customFormat="1" ht="15" customHeight="1" x14ac:dyDescent="0.25">
      <c r="A164" s="38"/>
      <c r="B164" s="38"/>
      <c r="C164" s="38"/>
      <c r="D164" s="38"/>
      <c r="E164" s="61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62"/>
      <c r="R164" s="62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4"/>
    </row>
    <row r="165" spans="1:33" s="100" customFormat="1" ht="15" customHeight="1" x14ac:dyDescent="0.25">
      <c r="A165" s="38"/>
      <c r="B165" s="38"/>
      <c r="C165" s="38"/>
      <c r="D165" s="38"/>
      <c r="E165" s="61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62"/>
      <c r="R165" s="62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4"/>
    </row>
    <row r="166" spans="1:33" s="100" customFormat="1" ht="15" customHeight="1" x14ac:dyDescent="0.25">
      <c r="A166" s="38"/>
      <c r="B166" s="38"/>
      <c r="C166" s="38"/>
      <c r="D166" s="38"/>
      <c r="E166" s="61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62"/>
      <c r="R166" s="62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4"/>
    </row>
    <row r="167" spans="1:33" s="100" customFormat="1" ht="15" customHeight="1" x14ac:dyDescent="0.25">
      <c r="A167" s="38"/>
      <c r="B167" s="38"/>
      <c r="C167" s="38"/>
      <c r="D167" s="38"/>
      <c r="E167" s="61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62"/>
      <c r="R167" s="62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4"/>
    </row>
    <row r="168" spans="1:33" s="100" customFormat="1" ht="15" customHeight="1" x14ac:dyDescent="0.25">
      <c r="A168" s="38"/>
      <c r="B168" s="38"/>
      <c r="C168" s="38"/>
      <c r="D168" s="38"/>
      <c r="E168" s="61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62"/>
      <c r="R168" s="62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4"/>
    </row>
    <row r="169" spans="1:33" s="100" customFormat="1" ht="15" customHeight="1" x14ac:dyDescent="0.25">
      <c r="A169" s="38"/>
      <c r="B169" s="38"/>
      <c r="C169" s="38"/>
      <c r="D169" s="38"/>
      <c r="E169" s="61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62"/>
      <c r="R169" s="62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4"/>
    </row>
    <row r="170" spans="1:33" s="100" customFormat="1" ht="15" customHeight="1" x14ac:dyDescent="0.25">
      <c r="A170" s="38"/>
      <c r="B170" s="38"/>
      <c r="C170" s="38"/>
      <c r="D170" s="38"/>
      <c r="E170" s="61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62"/>
      <c r="R170" s="62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4"/>
    </row>
    <row r="171" spans="1:33" s="100" customFormat="1" ht="12.75" customHeight="1" x14ac:dyDescent="0.25">
      <c r="A171" s="38"/>
      <c r="B171" s="38"/>
      <c r="C171" s="38"/>
      <c r="D171" s="38"/>
      <c r="E171" s="61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62"/>
      <c r="R171" s="62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4"/>
    </row>
    <row r="172" spans="1:33" s="100" customFormat="1" ht="15" customHeight="1" x14ac:dyDescent="0.25">
      <c r="A172" s="38"/>
      <c r="B172" s="38"/>
      <c r="C172" s="38"/>
      <c r="D172" s="38"/>
      <c r="E172" s="61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62"/>
      <c r="R172" s="62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4"/>
    </row>
    <row r="173" spans="1:33" s="100" customFormat="1" ht="15.75" customHeight="1" x14ac:dyDescent="0.25">
      <c r="A173" s="38"/>
      <c r="B173" s="38"/>
      <c r="C173" s="38"/>
      <c r="D173" s="38"/>
      <c r="E173" s="61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62"/>
      <c r="R173" s="62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4"/>
    </row>
    <row r="174" spans="1:33" s="100" customFormat="1" ht="12.75" customHeight="1" x14ac:dyDescent="0.25">
      <c r="A174" s="38"/>
      <c r="B174" s="38"/>
      <c r="C174" s="38"/>
      <c r="D174" s="38"/>
      <c r="E174" s="61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62"/>
      <c r="R174" s="62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4"/>
    </row>
    <row r="175" spans="1:33" s="100" customFormat="1" ht="15" customHeight="1" x14ac:dyDescent="0.25">
      <c r="A175" s="38"/>
      <c r="B175" s="38"/>
      <c r="C175" s="38"/>
      <c r="D175" s="38"/>
      <c r="E175" s="61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62"/>
      <c r="R175" s="62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4"/>
    </row>
    <row r="176" spans="1:33" s="100" customFormat="1" ht="15" customHeight="1" x14ac:dyDescent="0.25">
      <c r="A176" s="38"/>
      <c r="B176" s="38"/>
      <c r="C176" s="38"/>
      <c r="D176" s="38"/>
      <c r="E176" s="61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62"/>
      <c r="R176" s="62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4"/>
    </row>
    <row r="177" spans="1:33" s="100" customFormat="1" ht="15" customHeight="1" x14ac:dyDescent="0.25">
      <c r="A177" s="38"/>
      <c r="B177" s="38"/>
      <c r="C177" s="38"/>
      <c r="D177" s="38"/>
      <c r="E177" s="61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62"/>
      <c r="R177" s="62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4"/>
    </row>
    <row r="178" spans="1:33" s="100" customFormat="1" ht="15" customHeight="1" x14ac:dyDescent="0.25">
      <c r="A178" s="38"/>
      <c r="B178" s="38"/>
      <c r="C178" s="38"/>
      <c r="D178" s="38"/>
      <c r="E178" s="61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62"/>
      <c r="R178" s="62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4"/>
    </row>
    <row r="179" spans="1:33" s="100" customFormat="1" ht="15" customHeight="1" x14ac:dyDescent="0.25">
      <c r="A179" s="38"/>
      <c r="B179" s="38"/>
      <c r="C179" s="38"/>
      <c r="D179" s="38"/>
      <c r="E179" s="61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62"/>
      <c r="R179" s="62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4"/>
    </row>
    <row r="180" spans="1:33" s="100" customFormat="1" ht="15" customHeight="1" x14ac:dyDescent="0.25">
      <c r="A180" s="38"/>
      <c r="B180" s="38"/>
      <c r="C180" s="38"/>
      <c r="D180" s="38"/>
      <c r="E180" s="61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62"/>
      <c r="R180" s="62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4"/>
    </row>
    <row r="181" spans="1:33" s="100" customFormat="1" ht="15" customHeight="1" x14ac:dyDescent="0.25">
      <c r="A181" s="38"/>
      <c r="B181" s="38"/>
      <c r="C181" s="38"/>
      <c r="D181" s="38"/>
      <c r="E181" s="61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62"/>
      <c r="R181" s="62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4"/>
    </row>
    <row r="182" spans="1:33" s="100" customFormat="1" ht="15" customHeight="1" x14ac:dyDescent="0.25">
      <c r="A182" s="38"/>
      <c r="B182" s="38"/>
      <c r="C182" s="38"/>
      <c r="D182" s="38"/>
      <c r="E182" s="61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62"/>
      <c r="R182" s="62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4"/>
    </row>
    <row r="183" spans="1:33" s="100" customFormat="1" ht="12.75" customHeight="1" x14ac:dyDescent="0.25">
      <c r="A183" s="38"/>
      <c r="B183" s="38"/>
      <c r="C183" s="38"/>
      <c r="D183" s="38"/>
      <c r="E183" s="61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62"/>
      <c r="R183" s="62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4"/>
    </row>
    <row r="184" spans="1:33" s="100" customFormat="1" ht="15" customHeight="1" x14ac:dyDescent="0.25">
      <c r="A184" s="38"/>
      <c r="B184" s="38"/>
      <c r="C184" s="38"/>
      <c r="D184" s="38"/>
      <c r="E184" s="61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62"/>
      <c r="R184" s="62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4"/>
    </row>
    <row r="185" spans="1:33" s="100" customFormat="1" ht="15.75" customHeight="1" x14ac:dyDescent="0.25">
      <c r="A185" s="38"/>
      <c r="B185" s="38"/>
      <c r="C185" s="38"/>
      <c r="D185" s="38"/>
      <c r="E185" s="61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62"/>
      <c r="R185" s="62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4"/>
    </row>
    <row r="186" spans="1:33" s="100" customFormat="1" ht="12.75" customHeight="1" x14ac:dyDescent="0.25">
      <c r="A186" s="38"/>
      <c r="B186" s="38"/>
      <c r="C186" s="38"/>
      <c r="D186" s="38"/>
      <c r="E186" s="61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62"/>
      <c r="R186" s="62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4"/>
    </row>
    <row r="187" spans="1:33" s="100" customFormat="1" ht="15" customHeight="1" x14ac:dyDescent="0.25">
      <c r="A187" s="38"/>
      <c r="B187" s="38"/>
      <c r="C187" s="38"/>
      <c r="D187" s="38"/>
      <c r="E187" s="61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62"/>
      <c r="R187" s="62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4"/>
    </row>
    <row r="188" spans="1:33" s="100" customFormat="1" ht="15" customHeight="1" x14ac:dyDescent="0.25">
      <c r="A188" s="38"/>
      <c r="B188" s="38"/>
      <c r="C188" s="38"/>
      <c r="D188" s="38"/>
      <c r="E188" s="61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62"/>
      <c r="R188" s="62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4"/>
    </row>
    <row r="189" spans="1:33" s="100" customFormat="1" ht="15" customHeight="1" x14ac:dyDescent="0.25">
      <c r="A189" s="38"/>
      <c r="B189" s="38"/>
      <c r="C189" s="38"/>
      <c r="D189" s="38"/>
      <c r="E189" s="61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62"/>
      <c r="R189" s="62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4"/>
    </row>
    <row r="190" spans="1:33" s="100" customFormat="1" ht="15" customHeight="1" x14ac:dyDescent="0.25">
      <c r="A190" s="38"/>
      <c r="B190" s="38"/>
      <c r="C190" s="38"/>
      <c r="D190" s="38"/>
      <c r="E190" s="61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62"/>
      <c r="R190" s="62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4"/>
    </row>
    <row r="191" spans="1:33" s="100" customFormat="1" ht="15" customHeight="1" x14ac:dyDescent="0.25">
      <c r="A191" s="38"/>
      <c r="B191" s="38"/>
      <c r="C191" s="38"/>
      <c r="D191" s="38"/>
      <c r="E191" s="61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62"/>
      <c r="R191" s="62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4"/>
    </row>
    <row r="192" spans="1:33" s="100" customFormat="1" ht="15" customHeight="1" x14ac:dyDescent="0.25">
      <c r="A192" s="38"/>
      <c r="B192" s="38"/>
      <c r="C192" s="38"/>
      <c r="D192" s="38"/>
      <c r="E192" s="61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62"/>
      <c r="R192" s="62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4"/>
    </row>
    <row r="193" spans="1:34" s="100" customFormat="1" ht="15" customHeight="1" x14ac:dyDescent="0.25">
      <c r="A193" s="38"/>
      <c r="B193" s="38"/>
      <c r="C193" s="38"/>
      <c r="D193" s="38"/>
      <c r="E193" s="61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62"/>
      <c r="R193" s="62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4"/>
    </row>
    <row r="194" spans="1:34" s="100" customFormat="1" ht="15" customHeight="1" x14ac:dyDescent="0.25">
      <c r="A194" s="38"/>
      <c r="B194" s="38"/>
      <c r="C194" s="38"/>
      <c r="D194" s="38"/>
      <c r="E194" s="61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62"/>
      <c r="R194" s="62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4"/>
    </row>
    <row r="195" spans="1:34" s="100" customFormat="1" ht="15" customHeight="1" x14ac:dyDescent="0.25">
      <c r="A195" s="38"/>
      <c r="B195" s="38"/>
      <c r="C195" s="38"/>
      <c r="D195" s="38"/>
      <c r="E195" s="61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62"/>
      <c r="R195" s="62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4"/>
    </row>
    <row r="196" spans="1:34" s="100" customFormat="1" ht="15" customHeight="1" x14ac:dyDescent="0.25">
      <c r="A196" s="38"/>
      <c r="B196" s="38"/>
      <c r="C196" s="38"/>
      <c r="D196" s="38"/>
      <c r="E196" s="61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62"/>
      <c r="R196" s="62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4"/>
    </row>
    <row r="197" spans="1:34" s="100" customFormat="1" ht="15" customHeight="1" x14ac:dyDescent="0.25">
      <c r="A197" s="38"/>
      <c r="B197" s="38"/>
      <c r="C197" s="38"/>
      <c r="D197" s="38"/>
      <c r="E197" s="61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62"/>
      <c r="R197" s="62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4"/>
    </row>
    <row r="198" spans="1:34" s="100" customFormat="1" ht="15" customHeight="1" x14ac:dyDescent="0.25">
      <c r="A198" s="38"/>
      <c r="B198" s="38"/>
      <c r="C198" s="38"/>
      <c r="D198" s="38"/>
      <c r="E198" s="61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62"/>
      <c r="R198" s="62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4"/>
    </row>
    <row r="199" spans="1:34" s="100" customFormat="1" ht="15" customHeight="1" x14ac:dyDescent="0.25">
      <c r="A199" s="38"/>
      <c r="B199" s="38"/>
      <c r="C199" s="38"/>
      <c r="D199" s="38"/>
      <c r="E199" s="61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62"/>
      <c r="R199" s="62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4"/>
    </row>
    <row r="200" spans="1:34" s="100" customFormat="1" ht="15" customHeight="1" x14ac:dyDescent="0.25">
      <c r="A200" s="38"/>
      <c r="B200" s="38"/>
      <c r="C200" s="38"/>
      <c r="D200" s="38"/>
      <c r="E200" s="61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62"/>
      <c r="R200" s="62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4"/>
    </row>
    <row r="201" spans="1:34" s="100" customFormat="1" ht="15" customHeight="1" x14ac:dyDescent="0.25">
      <c r="A201" s="38"/>
      <c r="B201" s="38"/>
      <c r="C201" s="38"/>
      <c r="D201" s="38"/>
      <c r="E201" s="61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62"/>
      <c r="R201" s="62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4"/>
    </row>
    <row r="202" spans="1:34" s="100" customFormat="1" ht="15" customHeight="1" x14ac:dyDescent="0.25">
      <c r="A202" s="38"/>
      <c r="B202" s="38"/>
      <c r="C202" s="38"/>
      <c r="D202" s="38"/>
      <c r="E202" s="61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62"/>
      <c r="R202" s="62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4"/>
    </row>
    <row r="203" spans="1:34" s="100" customFormat="1" ht="15" customHeight="1" x14ac:dyDescent="0.25">
      <c r="A203" s="38"/>
      <c r="B203" s="38"/>
      <c r="C203" s="38"/>
      <c r="D203" s="38"/>
      <c r="E203" s="61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62"/>
      <c r="R203" s="62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4"/>
    </row>
    <row r="204" spans="1:34" s="100" customFormat="1" ht="15" customHeight="1" x14ac:dyDescent="0.25">
      <c r="A204" s="38"/>
      <c r="B204" s="38"/>
      <c r="C204" s="38"/>
      <c r="D204" s="38"/>
      <c r="E204" s="61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62"/>
      <c r="R204" s="62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4"/>
      <c r="AH204" s="101"/>
    </row>
    <row r="205" spans="1:34" s="473" customFormat="1" ht="15" customHeight="1" x14ac:dyDescent="0.25">
      <c r="A205" s="38"/>
      <c r="B205" s="38"/>
      <c r="C205" s="38"/>
      <c r="D205" s="38"/>
      <c r="E205" s="61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62"/>
      <c r="R205" s="62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4"/>
    </row>
    <row r="206" spans="1:34" s="100" customFormat="1" ht="15" customHeight="1" x14ac:dyDescent="0.25">
      <c r="A206" s="38"/>
      <c r="B206" s="38"/>
      <c r="C206" s="38"/>
      <c r="D206" s="38"/>
      <c r="E206" s="61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62"/>
      <c r="R206" s="62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4"/>
    </row>
    <row r="207" spans="1:34" s="100" customFormat="1" ht="12.75" customHeight="1" x14ac:dyDescent="0.25">
      <c r="A207" s="38"/>
      <c r="B207" s="38"/>
      <c r="C207" s="38"/>
      <c r="D207" s="38"/>
      <c r="E207" s="61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62"/>
      <c r="R207" s="62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4"/>
    </row>
    <row r="208" spans="1:34" s="100" customFormat="1" ht="12.75" customHeight="1" x14ac:dyDescent="0.25">
      <c r="A208" s="38"/>
      <c r="B208" s="38"/>
      <c r="C208" s="38"/>
      <c r="D208" s="38"/>
      <c r="E208" s="61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62"/>
      <c r="R208" s="62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4"/>
    </row>
    <row r="209" spans="1:33" s="100" customFormat="1" ht="15" customHeight="1" x14ac:dyDescent="0.25">
      <c r="A209" s="38"/>
      <c r="B209" s="38"/>
      <c r="C209" s="38"/>
      <c r="D209" s="38"/>
      <c r="E209" s="61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62"/>
      <c r="R209" s="62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4"/>
    </row>
    <row r="210" spans="1:33" s="100" customFormat="1" ht="15.75" customHeight="1" x14ac:dyDescent="0.25">
      <c r="A210" s="38"/>
      <c r="B210" s="38"/>
      <c r="C210" s="38"/>
      <c r="D210" s="38"/>
      <c r="E210" s="61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62"/>
      <c r="R210" s="62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4"/>
    </row>
    <row r="211" spans="1:33" s="100" customFormat="1" ht="12.75" customHeight="1" x14ac:dyDescent="0.25">
      <c r="A211" s="38"/>
      <c r="B211" s="38"/>
      <c r="C211" s="38"/>
      <c r="D211" s="38"/>
      <c r="E211" s="61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62"/>
      <c r="R211" s="62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4"/>
    </row>
    <row r="212" spans="1:33" s="100" customFormat="1" ht="15" customHeight="1" x14ac:dyDescent="0.25">
      <c r="A212" s="38"/>
      <c r="B212" s="38"/>
      <c r="C212" s="38"/>
      <c r="D212" s="38"/>
      <c r="E212" s="61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62"/>
      <c r="R212" s="62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4"/>
    </row>
    <row r="213" spans="1:33" s="100" customFormat="1" ht="15" customHeight="1" x14ac:dyDescent="0.25">
      <c r="A213" s="38"/>
      <c r="B213" s="38"/>
      <c r="C213" s="38"/>
      <c r="D213" s="38"/>
      <c r="E213" s="61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62"/>
      <c r="R213" s="62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4"/>
    </row>
    <row r="214" spans="1:33" s="100" customFormat="1" ht="15" customHeight="1" x14ac:dyDescent="0.25">
      <c r="A214" s="38"/>
      <c r="B214" s="38"/>
      <c r="C214" s="38"/>
      <c r="D214" s="38"/>
      <c r="E214" s="61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62"/>
      <c r="R214" s="62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4"/>
    </row>
    <row r="215" spans="1:33" s="100" customFormat="1" ht="15" customHeight="1" x14ac:dyDescent="0.25">
      <c r="A215" s="38"/>
      <c r="B215" s="38"/>
      <c r="C215" s="38"/>
      <c r="D215" s="38"/>
      <c r="E215" s="61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62"/>
      <c r="R215" s="62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4"/>
    </row>
    <row r="216" spans="1:33" s="100" customFormat="1" ht="15" customHeight="1" x14ac:dyDescent="0.25">
      <c r="A216" s="38"/>
      <c r="B216" s="38"/>
      <c r="C216" s="38"/>
      <c r="D216" s="38"/>
      <c r="E216" s="61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62"/>
      <c r="R216" s="62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4"/>
    </row>
    <row r="217" spans="1:33" s="100" customFormat="1" ht="15" customHeight="1" x14ac:dyDescent="0.25">
      <c r="A217" s="38"/>
      <c r="B217" s="38"/>
      <c r="C217" s="38"/>
      <c r="D217" s="38"/>
      <c r="E217" s="61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62"/>
      <c r="R217" s="62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4"/>
    </row>
    <row r="218" spans="1:33" s="100" customFormat="1" ht="15" customHeight="1" x14ac:dyDescent="0.25">
      <c r="A218" s="38"/>
      <c r="B218" s="38"/>
      <c r="C218" s="38"/>
      <c r="D218" s="38"/>
      <c r="E218" s="61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62"/>
      <c r="R218" s="62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4"/>
    </row>
    <row r="219" spans="1:33" s="100" customFormat="1" ht="15" customHeight="1" x14ac:dyDescent="0.25">
      <c r="A219" s="38"/>
      <c r="B219" s="38"/>
      <c r="C219" s="38"/>
      <c r="D219" s="38"/>
      <c r="E219" s="61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62"/>
      <c r="R219" s="62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4"/>
    </row>
    <row r="220" spans="1:33" s="100" customFormat="1" ht="12.75" customHeight="1" x14ac:dyDescent="0.25">
      <c r="A220" s="38"/>
      <c r="B220" s="38"/>
      <c r="C220" s="38"/>
      <c r="D220" s="38"/>
      <c r="E220" s="61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62"/>
      <c r="R220" s="62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4"/>
    </row>
    <row r="221" spans="1:33" s="100" customFormat="1" ht="15" customHeight="1" x14ac:dyDescent="0.25">
      <c r="A221" s="38"/>
      <c r="B221" s="38"/>
      <c r="C221" s="38"/>
      <c r="D221" s="38"/>
      <c r="E221" s="61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62"/>
      <c r="R221" s="62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4"/>
    </row>
    <row r="222" spans="1:33" s="333" customFormat="1" ht="15" customHeight="1" x14ac:dyDescent="0.25">
      <c r="A222" s="38"/>
      <c r="B222" s="38"/>
      <c r="C222" s="38"/>
      <c r="D222" s="38"/>
      <c r="E222" s="61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62"/>
      <c r="R222" s="62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4"/>
    </row>
  </sheetData>
  <mergeCells count="47">
    <mergeCell ref="AD23:AG23"/>
    <mergeCell ref="S23:U23"/>
    <mergeCell ref="V23:AC23"/>
    <mergeCell ref="A74:A88"/>
    <mergeCell ref="A25:A70"/>
    <mergeCell ref="F23:H23"/>
    <mergeCell ref="I23:K23"/>
    <mergeCell ref="L23:O23"/>
    <mergeCell ref="P23:R23"/>
    <mergeCell ref="D23:E23"/>
    <mergeCell ref="A19:B19"/>
    <mergeCell ref="A20:B20"/>
    <mergeCell ref="A21:B21"/>
    <mergeCell ref="A23:A24"/>
    <mergeCell ref="B23:C24"/>
    <mergeCell ref="A18:B18"/>
    <mergeCell ref="A9:B9"/>
    <mergeCell ref="I9:J9"/>
    <mergeCell ref="O9:P9"/>
    <mergeCell ref="A10:B10"/>
    <mergeCell ref="A11:B11"/>
    <mergeCell ref="A12:B12"/>
    <mergeCell ref="A13:B13"/>
    <mergeCell ref="A14:B14"/>
    <mergeCell ref="A15:B15"/>
    <mergeCell ref="A16:B16"/>
    <mergeCell ref="A17:B17"/>
    <mergeCell ref="A7:B7"/>
    <mergeCell ref="I7:J7"/>
    <mergeCell ref="O7:P7"/>
    <mergeCell ref="A8:B8"/>
    <mergeCell ref="I8:J8"/>
    <mergeCell ref="O8:P8"/>
    <mergeCell ref="A5:B5"/>
    <mergeCell ref="I5:J5"/>
    <mergeCell ref="O5:P5"/>
    <mergeCell ref="A6:B6"/>
    <mergeCell ref="I6:J6"/>
    <mergeCell ref="O6:P6"/>
    <mergeCell ref="A4:B4"/>
    <mergeCell ref="I4:J4"/>
    <mergeCell ref="O4:P4"/>
    <mergeCell ref="A1:AG1"/>
    <mergeCell ref="A2:D2"/>
    <mergeCell ref="A3:B3"/>
    <mergeCell ref="I3:J3"/>
    <mergeCell ref="O3:P3"/>
  </mergeCells>
  <printOptions horizontalCentered="1"/>
  <pageMargins left="0" right="0" top="0.39370078740157483" bottom="0.39370078740157483" header="0" footer="0"/>
  <pageSetup paperSize="9" scale="56" orientation="landscape" horizontalDpi="4294967293" verticalDpi="300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Data!$B$24:$B$35</xm:f>
          </x14:formula1>
          <xm:sqref>P25:P89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topLeftCell="A112" zoomScaleNormal="100" workbookViewId="0">
      <selection activeCell="E94" sqref="E94"/>
    </sheetView>
  </sheetViews>
  <sheetFormatPr baseColWidth="10" defaultRowHeight="15" x14ac:dyDescent="0.25"/>
  <cols>
    <col min="1" max="1" width="25.5703125" customWidth="1"/>
    <col min="2" max="2" width="25.7109375" bestFit="1" customWidth="1"/>
    <col min="3" max="3" width="16" bestFit="1" customWidth="1"/>
    <col min="7" max="7" width="18.5703125" customWidth="1"/>
    <col min="8" max="8" width="20.85546875" customWidth="1"/>
    <col min="9" max="10" width="18.5703125" customWidth="1"/>
  </cols>
  <sheetData>
    <row r="1" spans="1:9" ht="28.5" x14ac:dyDescent="0.25">
      <c r="A1" s="761" t="s">
        <v>1322</v>
      </c>
      <c r="B1" s="762"/>
      <c r="C1" s="762"/>
      <c r="D1" s="762"/>
      <c r="E1" s="762"/>
      <c r="F1" s="762"/>
      <c r="G1" s="762"/>
      <c r="H1" s="762"/>
      <c r="I1" s="762"/>
    </row>
    <row r="2" spans="1:9" ht="15.75" thickBot="1" x14ac:dyDescent="0.3">
      <c r="A2" s="661"/>
      <c r="B2" s="660"/>
      <c r="C2" s="660"/>
    </row>
    <row r="3" spans="1:9" ht="15.75" thickBot="1" x14ac:dyDescent="0.3">
      <c r="A3" s="758" t="s">
        <v>1341</v>
      </c>
      <c r="B3" s="759"/>
      <c r="C3" s="760"/>
    </row>
    <row r="4" spans="1:9" ht="15.75" thickBot="1" x14ac:dyDescent="0.3">
      <c r="A4" s="667" t="s">
        <v>1323</v>
      </c>
      <c r="B4" s="668" t="s">
        <v>1343</v>
      </c>
      <c r="C4" s="668" t="s">
        <v>1342</v>
      </c>
    </row>
    <row r="5" spans="1:9" x14ac:dyDescent="0.25">
      <c r="A5" s="763" t="s">
        <v>1051</v>
      </c>
      <c r="B5" s="663">
        <v>44</v>
      </c>
      <c r="C5" s="669">
        <f>+'CAUDALES NO DOMICILIARIOS'!C30</f>
        <v>0.26800000000000002</v>
      </c>
    </row>
    <row r="6" spans="1:9" x14ac:dyDescent="0.25">
      <c r="A6" s="764"/>
      <c r="B6" s="663">
        <v>59</v>
      </c>
      <c r="C6" s="669">
        <f>+'CAUDALES NO DOMICILIARIOS'!I15</f>
        <v>0.2</v>
      </c>
    </row>
    <row r="7" spans="1:9" x14ac:dyDescent="0.25">
      <c r="A7" s="765"/>
      <c r="B7" s="663">
        <v>61</v>
      </c>
      <c r="C7" s="669">
        <f>+'CAUDALES NO DOMICILIARIOS'!C15</f>
        <v>0.22714814814814815</v>
      </c>
    </row>
    <row r="8" spans="1:9" x14ac:dyDescent="0.25">
      <c r="A8" s="657">
        <v>34</v>
      </c>
      <c r="B8" s="666">
        <v>15</v>
      </c>
      <c r="C8" s="666">
        <v>15</v>
      </c>
    </row>
    <row r="9" spans="1:9" x14ac:dyDescent="0.25">
      <c r="A9" s="657">
        <v>33</v>
      </c>
      <c r="B9" s="666">
        <v>15</v>
      </c>
      <c r="C9" s="666">
        <v>15</v>
      </c>
    </row>
    <row r="10" spans="1:9" x14ac:dyDescent="0.25">
      <c r="A10" s="657">
        <v>32</v>
      </c>
      <c r="B10" s="666">
        <v>8</v>
      </c>
      <c r="C10" s="666">
        <v>8</v>
      </c>
    </row>
    <row r="11" spans="1:9" x14ac:dyDescent="0.25">
      <c r="A11" s="657" t="s">
        <v>1327</v>
      </c>
      <c r="B11" s="664">
        <v>32</v>
      </c>
      <c r="C11" s="664">
        <v>32</v>
      </c>
    </row>
    <row r="12" spans="1:9" x14ac:dyDescent="0.25">
      <c r="A12" s="657" t="s">
        <v>1328</v>
      </c>
      <c r="B12" s="666">
        <v>75</v>
      </c>
      <c r="C12" s="666">
        <v>75</v>
      </c>
    </row>
    <row r="13" spans="1:9" x14ac:dyDescent="0.25">
      <c r="A13" s="657" t="s">
        <v>1329</v>
      </c>
      <c r="B13" s="666">
        <v>70</v>
      </c>
      <c r="C13" s="666">
        <v>70</v>
      </c>
    </row>
    <row r="14" spans="1:9" x14ac:dyDescent="0.25">
      <c r="A14" s="657" t="s">
        <v>1330</v>
      </c>
      <c r="B14" s="666">
        <v>60</v>
      </c>
      <c r="C14" s="666">
        <v>60</v>
      </c>
    </row>
    <row r="15" spans="1:9" x14ac:dyDescent="0.25">
      <c r="A15" s="657" t="s">
        <v>1331</v>
      </c>
      <c r="B15" s="666">
        <v>59</v>
      </c>
      <c r="C15" s="666">
        <v>59</v>
      </c>
    </row>
    <row r="16" spans="1:9" x14ac:dyDescent="0.25">
      <c r="A16" s="657" t="s">
        <v>1332</v>
      </c>
      <c r="B16" s="666">
        <v>26</v>
      </c>
      <c r="C16" s="666">
        <v>26</v>
      </c>
    </row>
    <row r="17" spans="1:3" x14ac:dyDescent="0.25">
      <c r="A17" s="657" t="s">
        <v>1333</v>
      </c>
      <c r="B17" s="666">
        <v>70</v>
      </c>
      <c r="C17" s="666">
        <v>70</v>
      </c>
    </row>
    <row r="18" spans="1:3" x14ac:dyDescent="0.25">
      <c r="A18" s="657" t="s">
        <v>1334</v>
      </c>
      <c r="B18" s="666">
        <v>62</v>
      </c>
      <c r="C18" s="666">
        <v>62</v>
      </c>
    </row>
    <row r="19" spans="1:3" x14ac:dyDescent="0.25">
      <c r="A19" s="657" t="s">
        <v>1335</v>
      </c>
      <c r="B19" s="666">
        <v>71</v>
      </c>
      <c r="C19" s="666">
        <v>71</v>
      </c>
    </row>
    <row r="20" spans="1:3" x14ac:dyDescent="0.25">
      <c r="A20" s="657" t="s">
        <v>1336</v>
      </c>
      <c r="B20" s="666">
        <v>58</v>
      </c>
      <c r="C20" s="666">
        <v>58</v>
      </c>
    </row>
    <row r="21" spans="1:3" x14ac:dyDescent="0.25">
      <c r="A21" s="657" t="s">
        <v>1337</v>
      </c>
      <c r="B21" s="666">
        <v>50</v>
      </c>
      <c r="C21" s="666">
        <v>50</v>
      </c>
    </row>
    <row r="22" spans="1:3" x14ac:dyDescent="0.25">
      <c r="A22" s="657" t="s">
        <v>1339</v>
      </c>
      <c r="B22" s="666">
        <v>20</v>
      </c>
      <c r="C22" s="666">
        <v>20</v>
      </c>
    </row>
    <row r="23" spans="1:3" x14ac:dyDescent="0.25">
      <c r="A23" s="657" t="s">
        <v>1338</v>
      </c>
      <c r="B23" s="666">
        <v>25</v>
      </c>
      <c r="C23" s="666">
        <v>25</v>
      </c>
    </row>
    <row r="24" spans="1:3" x14ac:dyDescent="0.25">
      <c r="A24" s="657" t="s">
        <v>1340</v>
      </c>
      <c r="B24" s="666">
        <v>28</v>
      </c>
      <c r="C24" s="666">
        <v>28</v>
      </c>
    </row>
    <row r="25" spans="1:3" ht="15.75" thickBot="1" x14ac:dyDescent="0.3">
      <c r="A25" s="657" t="s">
        <v>1338</v>
      </c>
      <c r="B25" s="666">
        <v>5</v>
      </c>
      <c r="C25" s="666">
        <v>5</v>
      </c>
    </row>
    <row r="26" spans="1:3" ht="15.75" thickBot="1" x14ac:dyDescent="0.3">
      <c r="A26" s="658" t="s">
        <v>1295</v>
      </c>
      <c r="B26" s="659">
        <f>+SUM(B5:B25)</f>
        <v>913</v>
      </c>
      <c r="C26" s="659">
        <f>+SUM(C5:C25)</f>
        <v>749.69514814814818</v>
      </c>
    </row>
    <row r="27" spans="1:3" x14ac:dyDescent="0.25">
      <c r="A27" s="662"/>
      <c r="B27" s="660"/>
      <c r="C27" s="660"/>
    </row>
    <row r="28" spans="1:3" ht="15.75" thickBot="1" x14ac:dyDescent="0.3"/>
    <row r="29" spans="1:3" ht="15.75" thickBot="1" x14ac:dyDescent="0.3">
      <c r="A29" s="752" t="s">
        <v>1359</v>
      </c>
      <c r="B29" s="753"/>
    </row>
    <row r="30" spans="1:3" ht="15.75" thickBot="1" x14ac:dyDescent="0.3">
      <c r="A30" s="706" t="s">
        <v>1323</v>
      </c>
      <c r="B30" s="707" t="s">
        <v>1324</v>
      </c>
    </row>
    <row r="31" spans="1:3" x14ac:dyDescent="0.25">
      <c r="A31" s="693">
        <v>32</v>
      </c>
      <c r="B31" s="666">
        <v>8</v>
      </c>
    </row>
    <row r="32" spans="1:3" x14ac:dyDescent="0.25">
      <c r="A32" s="693">
        <v>33</v>
      </c>
      <c r="B32" s="666">
        <v>15</v>
      </c>
    </row>
    <row r="33" spans="1:3" ht="14.25" customHeight="1" x14ac:dyDescent="0.25">
      <c r="A33" s="693">
        <v>34</v>
      </c>
      <c r="B33" s="666">
        <v>15</v>
      </c>
    </row>
    <row r="34" spans="1:3" x14ac:dyDescent="0.25">
      <c r="A34" s="693">
        <v>47</v>
      </c>
      <c r="B34" s="666">
        <v>22</v>
      </c>
    </row>
    <row r="35" spans="1:3" x14ac:dyDescent="0.25">
      <c r="A35" s="693">
        <v>51</v>
      </c>
      <c r="B35" s="666">
        <v>19</v>
      </c>
    </row>
    <row r="36" spans="1:3" x14ac:dyDescent="0.25">
      <c r="A36" s="693">
        <v>52</v>
      </c>
      <c r="B36" s="665">
        <v>9</v>
      </c>
    </row>
    <row r="37" spans="1:3" x14ac:dyDescent="0.25">
      <c r="A37" s="693" t="s">
        <v>1333</v>
      </c>
      <c r="B37" s="666">
        <v>70</v>
      </c>
    </row>
    <row r="38" spans="1:3" x14ac:dyDescent="0.25">
      <c r="A38" s="693" t="s">
        <v>1334</v>
      </c>
      <c r="B38" s="666">
        <v>62</v>
      </c>
    </row>
    <row r="39" spans="1:3" x14ac:dyDescent="0.25">
      <c r="A39" s="693" t="s">
        <v>1330</v>
      </c>
      <c r="B39" s="666">
        <v>60</v>
      </c>
    </row>
    <row r="40" spans="1:3" x14ac:dyDescent="0.25">
      <c r="A40" s="693" t="s">
        <v>1331</v>
      </c>
      <c r="B40" s="666">
        <v>59</v>
      </c>
    </row>
    <row r="41" spans="1:3" x14ac:dyDescent="0.25">
      <c r="A41" s="693" t="s">
        <v>1332</v>
      </c>
      <c r="B41" s="666">
        <v>26</v>
      </c>
    </row>
    <row r="42" spans="1:3" x14ac:dyDescent="0.25">
      <c r="A42" s="693" t="s">
        <v>1327</v>
      </c>
      <c r="B42" s="666">
        <f>32+16</f>
        <v>48</v>
      </c>
    </row>
    <row r="43" spans="1:3" x14ac:dyDescent="0.25">
      <c r="A43" s="693" t="s">
        <v>1328</v>
      </c>
      <c r="B43" s="666">
        <v>75</v>
      </c>
    </row>
    <row r="44" spans="1:3" x14ac:dyDescent="0.25">
      <c r="A44" s="693" t="s">
        <v>1329</v>
      </c>
      <c r="B44" s="666">
        <v>70</v>
      </c>
    </row>
    <row r="45" spans="1:3" x14ac:dyDescent="0.25">
      <c r="A45" s="693" t="s">
        <v>1326</v>
      </c>
      <c r="B45" s="666">
        <v>44</v>
      </c>
    </row>
    <row r="46" spans="1:3" x14ac:dyDescent="0.25">
      <c r="A46" s="693" t="s">
        <v>1015</v>
      </c>
      <c r="B46" s="666">
        <v>37</v>
      </c>
    </row>
    <row r="47" spans="1:3" x14ac:dyDescent="0.25">
      <c r="A47" s="693" t="s">
        <v>1051</v>
      </c>
      <c r="B47" s="666">
        <v>38</v>
      </c>
    </row>
    <row r="48" spans="1:3" x14ac:dyDescent="0.25">
      <c r="A48" s="711" t="s">
        <v>1355</v>
      </c>
      <c r="B48" s="666">
        <v>48</v>
      </c>
      <c r="C48">
        <f>SUM(B48:B52)</f>
        <v>240</v>
      </c>
    </row>
    <row r="49" spans="1:3" x14ac:dyDescent="0.25">
      <c r="A49" s="711" t="s">
        <v>1356</v>
      </c>
      <c r="B49" s="666">
        <v>36</v>
      </c>
      <c r="C49">
        <v>16</v>
      </c>
    </row>
    <row r="50" spans="1:3" x14ac:dyDescent="0.25">
      <c r="A50" s="711" t="s">
        <v>1361</v>
      </c>
      <c r="B50" s="666">
        <v>45</v>
      </c>
    </row>
    <row r="51" spans="1:3" x14ac:dyDescent="0.25">
      <c r="A51" s="711" t="s">
        <v>1357</v>
      </c>
      <c r="B51" s="666">
        <v>65</v>
      </c>
    </row>
    <row r="52" spans="1:3" x14ac:dyDescent="0.25">
      <c r="A52" s="711" t="s">
        <v>1358</v>
      </c>
      <c r="B52" s="666">
        <v>46</v>
      </c>
    </row>
    <row r="53" spans="1:3" x14ac:dyDescent="0.25">
      <c r="A53" s="693" t="s">
        <v>1335</v>
      </c>
      <c r="B53" s="666">
        <v>71</v>
      </c>
      <c r="C53">
        <f>SUM(C48:C49)</f>
        <v>256</v>
      </c>
    </row>
    <row r="54" spans="1:3" x14ac:dyDescent="0.25">
      <c r="A54" s="693" t="s">
        <v>1336</v>
      </c>
      <c r="B54" s="666">
        <v>58</v>
      </c>
    </row>
    <row r="55" spans="1:3" x14ac:dyDescent="0.25">
      <c r="A55" s="693" t="s">
        <v>1338</v>
      </c>
      <c r="B55" s="666">
        <v>25</v>
      </c>
    </row>
    <row r="56" spans="1:3" x14ac:dyDescent="0.25">
      <c r="A56" s="693" t="s">
        <v>1340</v>
      </c>
      <c r="B56" s="666">
        <v>28</v>
      </c>
    </row>
    <row r="57" spans="1:3" x14ac:dyDescent="0.25">
      <c r="A57" s="693" t="s">
        <v>1337</v>
      </c>
      <c r="B57" s="666">
        <v>50</v>
      </c>
    </row>
    <row r="58" spans="1:3" x14ac:dyDescent="0.25">
      <c r="A58" s="693" t="s">
        <v>1339</v>
      </c>
      <c r="B58" s="666">
        <v>20</v>
      </c>
    </row>
    <row r="59" spans="1:3" ht="15.75" thickBot="1" x14ac:dyDescent="0.3">
      <c r="A59" s="693" t="s">
        <v>1338</v>
      </c>
      <c r="B59" s="666">
        <v>5</v>
      </c>
    </row>
    <row r="60" spans="1:3" ht="15.75" thickBot="1" x14ac:dyDescent="0.3">
      <c r="A60" s="658" t="s">
        <v>1295</v>
      </c>
      <c r="B60" s="659">
        <f>+SUM(B31:B59)</f>
        <v>1174</v>
      </c>
    </row>
    <row r="62" spans="1:3" ht="15.75" thickBot="1" x14ac:dyDescent="0.3">
      <c r="A62" s="770" t="s">
        <v>1362</v>
      </c>
      <c r="B62" s="770"/>
    </row>
    <row r="63" spans="1:3" ht="16.5" thickBot="1" x14ac:dyDescent="0.3">
      <c r="A63" s="754" t="s">
        <v>1359</v>
      </c>
      <c r="B63" s="755"/>
    </row>
    <row r="64" spans="1:3" ht="15.75" thickBot="1" x14ac:dyDescent="0.3">
      <c r="A64" s="706" t="s">
        <v>1323</v>
      </c>
      <c r="B64" s="707" t="s">
        <v>1324</v>
      </c>
    </row>
    <row r="65" spans="1:2" x14ac:dyDescent="0.25">
      <c r="A65" s="705">
        <v>32</v>
      </c>
      <c r="B65" s="666">
        <v>8</v>
      </c>
    </row>
    <row r="66" spans="1:2" x14ac:dyDescent="0.25">
      <c r="A66" s="705">
        <v>33</v>
      </c>
      <c r="B66" s="666">
        <v>15</v>
      </c>
    </row>
    <row r="67" spans="1:2" ht="14.25" customHeight="1" x14ac:dyDescent="0.25">
      <c r="A67" s="705">
        <v>34</v>
      </c>
      <c r="B67" s="666">
        <v>15</v>
      </c>
    </row>
    <row r="68" spans="1:2" x14ac:dyDescent="0.25">
      <c r="A68" s="705">
        <v>47</v>
      </c>
      <c r="B68" s="666">
        <v>22</v>
      </c>
    </row>
    <row r="69" spans="1:2" x14ac:dyDescent="0.25">
      <c r="A69" s="705">
        <v>51</v>
      </c>
      <c r="B69" s="666">
        <f>19+1</f>
        <v>20</v>
      </c>
    </row>
    <row r="70" spans="1:2" x14ac:dyDescent="0.25">
      <c r="A70" s="705">
        <v>52</v>
      </c>
      <c r="B70" s="665">
        <v>9</v>
      </c>
    </row>
    <row r="71" spans="1:2" x14ac:dyDescent="0.25">
      <c r="A71" s="705" t="s">
        <v>1333</v>
      </c>
      <c r="B71" s="666">
        <v>70</v>
      </c>
    </row>
    <row r="72" spans="1:2" x14ac:dyDescent="0.25">
      <c r="A72" s="705" t="s">
        <v>1334</v>
      </c>
      <c r="B72" s="666">
        <v>62</v>
      </c>
    </row>
    <row r="73" spans="1:2" x14ac:dyDescent="0.25">
      <c r="A73" s="705" t="s">
        <v>1330</v>
      </c>
      <c r="B73" s="666">
        <v>60</v>
      </c>
    </row>
    <row r="74" spans="1:2" x14ac:dyDescent="0.25">
      <c r="A74" s="705" t="s">
        <v>1331</v>
      </c>
      <c r="B74" s="666">
        <v>59</v>
      </c>
    </row>
    <row r="75" spans="1:2" x14ac:dyDescent="0.25">
      <c r="A75" s="705" t="s">
        <v>1332</v>
      </c>
      <c r="B75" s="666">
        <v>26</v>
      </c>
    </row>
    <row r="76" spans="1:2" x14ac:dyDescent="0.25">
      <c r="A76" s="705" t="s">
        <v>1327</v>
      </c>
      <c r="B76" s="666">
        <f>32+16</f>
        <v>48</v>
      </c>
    </row>
    <row r="77" spans="1:2" x14ac:dyDescent="0.25">
      <c r="A77" s="705" t="s">
        <v>1328</v>
      </c>
      <c r="B77" s="666">
        <v>75</v>
      </c>
    </row>
    <row r="78" spans="1:2" x14ac:dyDescent="0.25">
      <c r="A78" s="705" t="s">
        <v>1329</v>
      </c>
      <c r="B78" s="666">
        <v>70</v>
      </c>
    </row>
    <row r="79" spans="1:2" x14ac:dyDescent="0.25">
      <c r="A79" s="705" t="s">
        <v>1326</v>
      </c>
      <c r="B79" s="666">
        <v>44</v>
      </c>
    </row>
    <row r="80" spans="1:2" x14ac:dyDescent="0.25">
      <c r="A80" s="705" t="s">
        <v>1015</v>
      </c>
      <c r="B80" s="666">
        <v>37</v>
      </c>
    </row>
    <row r="81" spans="1:2" x14ac:dyDescent="0.25">
      <c r="A81" s="705" t="s">
        <v>1051</v>
      </c>
      <c r="B81" s="666">
        <v>38</v>
      </c>
    </row>
    <row r="82" spans="1:2" x14ac:dyDescent="0.25">
      <c r="A82" s="705" t="s">
        <v>1355</v>
      </c>
      <c r="B82" s="666">
        <v>48</v>
      </c>
    </row>
    <row r="83" spans="1:2" x14ac:dyDescent="0.25">
      <c r="A83" s="705" t="s">
        <v>1356</v>
      </c>
      <c r="B83" s="666">
        <v>36</v>
      </c>
    </row>
    <row r="84" spans="1:2" x14ac:dyDescent="0.25">
      <c r="A84" s="705" t="s">
        <v>1361</v>
      </c>
      <c r="B84" s="666">
        <v>45</v>
      </c>
    </row>
    <row r="85" spans="1:2" x14ac:dyDescent="0.25">
      <c r="A85" s="705" t="s">
        <v>1357</v>
      </c>
      <c r="B85" s="666">
        <v>65</v>
      </c>
    </row>
    <row r="86" spans="1:2" x14ac:dyDescent="0.25">
      <c r="A86" s="705" t="s">
        <v>1358</v>
      </c>
      <c r="B86" s="666">
        <v>46</v>
      </c>
    </row>
    <row r="87" spans="1:2" x14ac:dyDescent="0.25">
      <c r="A87" s="705" t="s">
        <v>1335</v>
      </c>
      <c r="B87" s="666">
        <v>71</v>
      </c>
    </row>
    <row r="88" spans="1:2" x14ac:dyDescent="0.25">
      <c r="A88" s="705" t="s">
        <v>1336</v>
      </c>
      <c r="B88" s="666">
        <v>58</v>
      </c>
    </row>
    <row r="89" spans="1:2" x14ac:dyDescent="0.25">
      <c r="A89" s="705" t="s">
        <v>1338</v>
      </c>
      <c r="B89" s="666">
        <v>25</v>
      </c>
    </row>
    <row r="90" spans="1:2" x14ac:dyDescent="0.25">
      <c r="A90" s="705" t="s">
        <v>1340</v>
      </c>
      <c r="B90" s="666">
        <v>28</v>
      </c>
    </row>
    <row r="91" spans="1:2" x14ac:dyDescent="0.25">
      <c r="A91" s="705" t="s">
        <v>1337</v>
      </c>
      <c r="B91" s="666">
        <v>50</v>
      </c>
    </row>
    <row r="92" spans="1:2" x14ac:dyDescent="0.25">
      <c r="A92" s="705" t="s">
        <v>1339</v>
      </c>
      <c r="B92" s="666">
        <v>20</v>
      </c>
    </row>
    <row r="93" spans="1:2" ht="15.75" thickBot="1" x14ac:dyDescent="0.3">
      <c r="A93" s="705" t="s">
        <v>1338</v>
      </c>
      <c r="B93" s="666">
        <f>5+8</f>
        <v>13</v>
      </c>
    </row>
    <row r="94" spans="1:2" ht="15.75" thickBot="1" x14ac:dyDescent="0.3">
      <c r="A94" s="695" t="s">
        <v>1348</v>
      </c>
      <c r="B94" s="696">
        <f>SUM(B65:B93)</f>
        <v>1183</v>
      </c>
    </row>
    <row r="95" spans="1:2" ht="33" customHeight="1" thickBot="1" x14ac:dyDescent="0.3">
      <c r="A95" s="700" t="s">
        <v>1350</v>
      </c>
      <c r="B95" s="701">
        <v>35.04</v>
      </c>
    </row>
    <row r="96" spans="1:2" ht="42.75" customHeight="1" thickBot="1" x14ac:dyDescent="0.3">
      <c r="A96" s="700" t="s">
        <v>1349</v>
      </c>
      <c r="B96" s="702">
        <f>B95/B94</f>
        <v>2.9619611158072694E-2</v>
      </c>
    </row>
    <row r="97" spans="1:10" ht="15.75" thickBot="1" x14ac:dyDescent="0.3"/>
    <row r="98" spans="1:10" ht="18.75" thickBot="1" x14ac:dyDescent="0.3">
      <c r="A98" s="766" t="s">
        <v>1351</v>
      </c>
      <c r="B98" s="767"/>
      <c r="C98" s="768"/>
      <c r="I98" s="766" t="s">
        <v>1351</v>
      </c>
      <c r="J98" s="768"/>
    </row>
    <row r="99" spans="1:10" ht="27.75" customHeight="1" thickBot="1" x14ac:dyDescent="0.3">
      <c r="A99" s="708" t="s">
        <v>1323</v>
      </c>
      <c r="B99" s="709" t="s">
        <v>1353</v>
      </c>
      <c r="C99" s="710" t="s">
        <v>1352</v>
      </c>
      <c r="I99" s="708" t="s">
        <v>1323</v>
      </c>
      <c r="J99" s="709" t="s">
        <v>1353</v>
      </c>
    </row>
    <row r="100" spans="1:10" x14ac:dyDescent="0.25">
      <c r="A100" s="694">
        <v>50</v>
      </c>
      <c r="B100" s="666">
        <v>1</v>
      </c>
      <c r="C100" s="697">
        <f>+'DOTACION NO DOMESTICA'!AM78*0.8</f>
        <v>2.2246507777777778</v>
      </c>
      <c r="I100" s="714">
        <v>50</v>
      </c>
      <c r="J100" s="666">
        <v>1</v>
      </c>
    </row>
    <row r="101" spans="1:10" x14ac:dyDescent="0.25">
      <c r="A101" s="769" t="s">
        <v>1326</v>
      </c>
      <c r="B101" s="666">
        <v>12</v>
      </c>
      <c r="C101" s="697">
        <f>+'DOTACION NO DOMESTICA'!AM45*0.8</f>
        <v>0.11885185185185186</v>
      </c>
      <c r="I101" s="769" t="s">
        <v>1326</v>
      </c>
      <c r="J101" s="666">
        <v>12</v>
      </c>
    </row>
    <row r="102" spans="1:10" x14ac:dyDescent="0.25">
      <c r="A102" s="765"/>
      <c r="B102" s="666">
        <v>40</v>
      </c>
      <c r="C102" s="697">
        <f>+'DOTACION NO DOMESTICA'!AM37*0.8</f>
        <v>2.9488888888888887E-2</v>
      </c>
      <c r="I102" s="765"/>
      <c r="J102" s="666">
        <v>40</v>
      </c>
    </row>
    <row r="103" spans="1:10" x14ac:dyDescent="0.25">
      <c r="A103" s="769" t="s">
        <v>1051</v>
      </c>
      <c r="B103" s="666">
        <v>25</v>
      </c>
      <c r="C103" s="697">
        <f>+'DOTACION NO DOMESTICA'!AM30*0.8</f>
        <v>0.22714814814814815</v>
      </c>
      <c r="I103" s="769" t="s">
        <v>1051</v>
      </c>
      <c r="J103" s="666">
        <v>25</v>
      </c>
    </row>
    <row r="104" spans="1:10" x14ac:dyDescent="0.25">
      <c r="A104" s="764"/>
      <c r="B104" s="666">
        <v>23</v>
      </c>
      <c r="C104" s="697">
        <f>+'DOTACION NO DOMESTICA'!AM22*0.8</f>
        <v>0.2</v>
      </c>
      <c r="I104" s="764"/>
      <c r="J104" s="666">
        <v>23</v>
      </c>
    </row>
    <row r="105" spans="1:10" x14ac:dyDescent="0.25">
      <c r="A105" s="765"/>
      <c r="B105" s="665">
        <v>60</v>
      </c>
      <c r="C105" s="665">
        <f>+'DOTACION NO DOMESTICA'!AM14*0.8</f>
        <v>0.26800000000000002</v>
      </c>
      <c r="I105" s="765"/>
      <c r="J105" s="665">
        <v>60</v>
      </c>
    </row>
    <row r="106" spans="1:10" x14ac:dyDescent="0.25">
      <c r="A106" s="769" t="s">
        <v>1327</v>
      </c>
      <c r="B106" s="666">
        <v>32</v>
      </c>
      <c r="C106" s="697">
        <f>+'DOTACION NO DOMESTICA'!AM69*0.8</f>
        <v>3.3333333333333335E-3</v>
      </c>
      <c r="I106" s="769" t="s">
        <v>1327</v>
      </c>
      <c r="J106" s="666">
        <v>32</v>
      </c>
    </row>
    <row r="107" spans="1:10" x14ac:dyDescent="0.25">
      <c r="A107" s="764"/>
      <c r="B107" s="666">
        <v>48</v>
      </c>
      <c r="C107" s="697">
        <f>+'DOTACION NO DOMESTICA'!AM62*0.8</f>
        <v>0.11399999999999999</v>
      </c>
      <c r="I107" s="764"/>
      <c r="J107" s="666">
        <v>48</v>
      </c>
    </row>
    <row r="108" spans="1:10" ht="15.75" thickBot="1" x14ac:dyDescent="0.3">
      <c r="A108" s="765"/>
      <c r="B108" s="666">
        <v>53</v>
      </c>
      <c r="C108" s="698">
        <f>+'DOTACION NO DOMESTICA'!AM55*0.8</f>
        <v>0.31851851851851853</v>
      </c>
      <c r="G108" s="583">
        <f>C109+B95</f>
        <v>38.543991518518517</v>
      </c>
      <c r="I108" s="765"/>
      <c r="J108" s="666">
        <v>53</v>
      </c>
    </row>
    <row r="109" spans="1:10" ht="30.75" customHeight="1" thickBot="1" x14ac:dyDescent="0.3">
      <c r="A109" s="756" t="s">
        <v>1354</v>
      </c>
      <c r="B109" s="757"/>
      <c r="C109" s="713">
        <f>SUM(C100:C108)</f>
        <v>3.5039915185185189</v>
      </c>
      <c r="I109" s="756"/>
      <c r="J109" s="757"/>
    </row>
    <row r="111" spans="1:10" ht="15.75" thickBot="1" x14ac:dyDescent="0.3"/>
    <row r="112" spans="1:10" ht="18.75" thickBot="1" x14ac:dyDescent="0.3">
      <c r="B112" s="766" t="s">
        <v>1351</v>
      </c>
      <c r="C112" s="768"/>
    </row>
    <row r="113" spans="2:3" ht="15.75" thickBot="1" x14ac:dyDescent="0.3">
      <c r="B113" s="708" t="s">
        <v>1323</v>
      </c>
      <c r="C113" s="709" t="s">
        <v>1360</v>
      </c>
    </row>
    <row r="114" spans="2:3" x14ac:dyDescent="0.25">
      <c r="B114" s="694">
        <v>50</v>
      </c>
      <c r="C114" s="666">
        <v>1</v>
      </c>
    </row>
    <row r="115" spans="2:3" x14ac:dyDescent="0.25">
      <c r="B115" s="769" t="s">
        <v>1326</v>
      </c>
      <c r="C115" s="666">
        <v>12</v>
      </c>
    </row>
    <row r="116" spans="2:3" x14ac:dyDescent="0.25">
      <c r="B116" s="765"/>
      <c r="C116" s="666">
        <v>40</v>
      </c>
    </row>
    <row r="117" spans="2:3" x14ac:dyDescent="0.25">
      <c r="B117" s="769" t="s">
        <v>1051</v>
      </c>
      <c r="C117" s="666">
        <v>25</v>
      </c>
    </row>
    <row r="118" spans="2:3" x14ac:dyDescent="0.25">
      <c r="B118" s="764"/>
      <c r="C118" s="666">
        <v>23</v>
      </c>
    </row>
    <row r="119" spans="2:3" x14ac:dyDescent="0.25">
      <c r="B119" s="765"/>
      <c r="C119" s="665">
        <v>60</v>
      </c>
    </row>
    <row r="120" spans="2:3" x14ac:dyDescent="0.25">
      <c r="B120" s="769" t="s">
        <v>1327</v>
      </c>
      <c r="C120" s="666">
        <v>32</v>
      </c>
    </row>
    <row r="121" spans="2:3" x14ac:dyDescent="0.25">
      <c r="B121" s="764"/>
      <c r="C121" s="666">
        <v>48</v>
      </c>
    </row>
    <row r="122" spans="2:3" ht="15.75" thickBot="1" x14ac:dyDescent="0.3">
      <c r="B122" s="771"/>
      <c r="C122" s="699">
        <v>53</v>
      </c>
    </row>
  </sheetData>
  <mergeCells count="20">
    <mergeCell ref="B112:C112"/>
    <mergeCell ref="B115:B116"/>
    <mergeCell ref="B117:B119"/>
    <mergeCell ref="B120:B122"/>
    <mergeCell ref="A103:A105"/>
    <mergeCell ref="A106:A108"/>
    <mergeCell ref="A29:B29"/>
    <mergeCell ref="A63:B63"/>
    <mergeCell ref="A109:B109"/>
    <mergeCell ref="A3:C3"/>
    <mergeCell ref="A1:I1"/>
    <mergeCell ref="A5:A7"/>
    <mergeCell ref="A98:C98"/>
    <mergeCell ref="A101:A102"/>
    <mergeCell ref="A62:B62"/>
    <mergeCell ref="I98:J98"/>
    <mergeCell ref="I101:I102"/>
    <mergeCell ref="I103:I105"/>
    <mergeCell ref="I106:I108"/>
    <mergeCell ref="I109:J10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9"/>
  <sheetViews>
    <sheetView topLeftCell="A34" zoomScale="70" zoomScaleNormal="70" workbookViewId="0">
      <selection activeCell="B7" sqref="B7"/>
    </sheetView>
  </sheetViews>
  <sheetFormatPr baseColWidth="10" defaultRowHeight="15" x14ac:dyDescent="0.25"/>
  <cols>
    <col min="1" max="1" width="14.140625" customWidth="1"/>
    <col min="4" max="4" width="5.7109375" customWidth="1"/>
    <col min="5" max="10" width="11.42578125" hidden="1" customWidth="1"/>
    <col min="11" max="11" width="0.140625" customWidth="1"/>
    <col min="12" max="14" width="11.42578125" hidden="1" customWidth="1"/>
    <col min="19" max="19" width="8.7109375" customWidth="1"/>
    <col min="20" max="20" width="0.28515625" hidden="1" customWidth="1"/>
    <col min="22" max="22" width="10.42578125" customWidth="1"/>
    <col min="23" max="26" width="11.42578125" hidden="1" customWidth="1"/>
    <col min="27" max="27" width="11.140625" customWidth="1"/>
    <col min="28" max="28" width="11.28515625" hidden="1" customWidth="1"/>
    <col min="29" max="30" width="11.42578125" hidden="1" customWidth="1"/>
    <col min="31" max="31" width="6.7109375" customWidth="1"/>
    <col min="32" max="32" width="11.42578125" hidden="1" customWidth="1"/>
    <col min="33" max="33" width="10" customWidth="1"/>
    <col min="34" max="34" width="3.28515625" hidden="1" customWidth="1"/>
    <col min="35" max="35" width="6.28515625" customWidth="1"/>
    <col min="36" max="36" width="10.7109375" customWidth="1"/>
    <col min="37" max="37" width="11.42578125" hidden="1" customWidth="1"/>
    <col min="38" max="38" width="7.140625" customWidth="1"/>
  </cols>
  <sheetData>
    <row r="1" spans="1:39" ht="17.25" x14ac:dyDescent="0.25">
      <c r="A1" s="926" t="s">
        <v>1284</v>
      </c>
      <c r="B1" s="926"/>
      <c r="C1" s="926"/>
      <c r="D1" s="926"/>
      <c r="E1" s="926"/>
      <c r="F1" s="926"/>
      <c r="G1" s="926"/>
      <c r="H1" s="926"/>
      <c r="I1" s="926"/>
      <c r="J1" s="926"/>
      <c r="K1" s="926"/>
      <c r="L1" s="926"/>
      <c r="M1" s="926"/>
      <c r="N1" s="926"/>
      <c r="O1" s="926"/>
      <c r="P1" s="926"/>
      <c r="Q1" s="926"/>
      <c r="R1" s="926"/>
      <c r="S1" s="926"/>
      <c r="T1" s="926"/>
      <c r="U1" s="926"/>
      <c r="V1" s="926"/>
      <c r="W1" s="926"/>
      <c r="X1" s="926"/>
      <c r="Y1" s="926"/>
      <c r="Z1" s="926"/>
      <c r="AA1" s="926"/>
      <c r="AB1" s="926"/>
      <c r="AC1" s="926"/>
      <c r="AD1" s="926"/>
      <c r="AE1" s="926"/>
      <c r="AF1" s="926"/>
      <c r="AG1" s="926"/>
      <c r="AH1" s="562"/>
    </row>
    <row r="2" spans="1:39" ht="37.5" customHeight="1" x14ac:dyDescent="0.25">
      <c r="A2" s="584" t="s">
        <v>1285</v>
      </c>
      <c r="B2" s="928" t="s">
        <v>1367</v>
      </c>
      <c r="C2" s="928"/>
      <c r="D2" s="928"/>
      <c r="E2" s="928"/>
      <c r="F2" s="928"/>
      <c r="G2" s="928"/>
      <c r="H2" s="928"/>
      <c r="I2" s="928"/>
      <c r="J2" s="928"/>
      <c r="K2" s="928"/>
      <c r="L2" s="928"/>
      <c r="M2" s="928"/>
      <c r="N2" s="928"/>
      <c r="O2" s="928"/>
      <c r="P2" s="928"/>
      <c r="Q2" s="928"/>
      <c r="R2" s="928"/>
      <c r="S2" s="928"/>
      <c r="T2" s="928"/>
      <c r="U2" s="928"/>
      <c r="V2" s="928"/>
      <c r="W2" s="928"/>
      <c r="X2" s="928"/>
      <c r="Y2" s="928"/>
      <c r="Z2" s="928"/>
      <c r="AA2" s="928"/>
      <c r="AB2" s="928"/>
      <c r="AC2" s="928"/>
      <c r="AD2" s="928"/>
      <c r="AE2" s="928"/>
      <c r="AF2" s="928"/>
      <c r="AG2" s="928"/>
      <c r="AH2" s="928"/>
      <c r="AI2" s="928"/>
      <c r="AJ2" s="928"/>
      <c r="AK2" s="928"/>
      <c r="AL2" s="928"/>
    </row>
    <row r="3" spans="1:39" ht="17.25" x14ac:dyDescent="0.35">
      <c r="A3" s="568" t="s">
        <v>1286</v>
      </c>
      <c r="B3" s="585" t="s">
        <v>1368</v>
      </c>
      <c r="C3" s="586"/>
      <c r="D3" s="680"/>
      <c r="E3" s="680"/>
      <c r="F3" s="681" t="s">
        <v>1287</v>
      </c>
      <c r="G3" s="681"/>
      <c r="H3" s="681"/>
      <c r="I3" s="682"/>
      <c r="J3" s="678"/>
      <c r="K3" s="678"/>
      <c r="L3" s="678"/>
      <c r="M3" s="678"/>
      <c r="N3" s="678"/>
      <c r="O3" s="678"/>
      <c r="P3" s="679"/>
      <c r="Q3" s="587"/>
      <c r="R3" s="587"/>
      <c r="S3" s="587"/>
      <c r="T3" s="587"/>
      <c r="U3" s="587"/>
      <c r="V3" s="587"/>
      <c r="W3" s="587"/>
      <c r="X3" s="588"/>
      <c r="Y3" s="588"/>
      <c r="Z3" s="588"/>
      <c r="AA3" s="588"/>
      <c r="AB3" s="588"/>
      <c r="AC3" s="588"/>
      <c r="AD3" s="588"/>
      <c r="AE3" s="543"/>
      <c r="AF3" s="543"/>
      <c r="AG3" s="543"/>
    </row>
    <row r="4" spans="1:39" ht="17.25" x14ac:dyDescent="0.35">
      <c r="A4" s="568" t="s">
        <v>1288</v>
      </c>
      <c r="B4" s="585" t="s">
        <v>1369</v>
      </c>
      <c r="C4" s="586"/>
      <c r="D4" s="585"/>
      <c r="E4" s="585"/>
      <c r="F4" s="585" t="s">
        <v>1289</v>
      </c>
      <c r="G4" s="585"/>
      <c r="H4" s="585"/>
      <c r="I4" s="586"/>
      <c r="J4" s="587"/>
      <c r="K4" s="587"/>
      <c r="L4" s="587"/>
      <c r="M4" s="587"/>
      <c r="N4" s="587"/>
      <c r="O4" s="587"/>
      <c r="P4" s="587"/>
      <c r="Q4" s="587"/>
      <c r="R4" s="587"/>
      <c r="S4" s="587"/>
      <c r="T4" s="587"/>
      <c r="U4" s="587"/>
      <c r="V4" s="587"/>
      <c r="W4" s="587"/>
      <c r="X4" s="588"/>
      <c r="Y4" s="588"/>
      <c r="Z4" s="588"/>
      <c r="AA4" s="588"/>
      <c r="AB4" s="588"/>
      <c r="AC4" s="588"/>
      <c r="AD4" s="588"/>
      <c r="AE4" s="543"/>
      <c r="AF4" s="543"/>
      <c r="AG4" s="543"/>
    </row>
    <row r="5" spans="1:39" ht="17.25" x14ac:dyDescent="0.35">
      <c r="A5" s="568" t="s">
        <v>1290</v>
      </c>
      <c r="B5" s="585" t="s">
        <v>1369</v>
      </c>
      <c r="C5" s="586"/>
      <c r="D5" s="585"/>
      <c r="E5" s="585"/>
      <c r="F5" s="585" t="s">
        <v>1289</v>
      </c>
      <c r="G5" s="585"/>
      <c r="H5" s="585"/>
      <c r="I5" s="586"/>
      <c r="J5" s="587"/>
      <c r="K5" s="587"/>
      <c r="L5" s="587"/>
      <c r="M5" s="587"/>
      <c r="N5" s="587"/>
      <c r="O5" s="587"/>
      <c r="P5" s="587"/>
      <c r="Q5" s="587"/>
      <c r="R5" s="587"/>
      <c r="S5" s="587"/>
      <c r="T5" s="587"/>
      <c r="U5" s="587"/>
      <c r="V5" s="587"/>
      <c r="W5" s="587"/>
      <c r="X5" s="588"/>
      <c r="Y5" s="588"/>
      <c r="Z5" s="588"/>
      <c r="AA5" s="588"/>
      <c r="AB5" s="588"/>
      <c r="AC5" s="588"/>
      <c r="AD5" s="588"/>
      <c r="AE5" s="543"/>
      <c r="AF5" s="543"/>
      <c r="AG5" s="543"/>
    </row>
    <row r="6" spans="1:39" ht="17.25" x14ac:dyDescent="0.35">
      <c r="A6" s="568" t="s">
        <v>1291</v>
      </c>
      <c r="B6" s="585"/>
      <c r="C6" s="586"/>
      <c r="D6" s="585"/>
      <c r="E6" s="585"/>
      <c r="F6" s="585" t="s">
        <v>1292</v>
      </c>
      <c r="G6" s="585"/>
      <c r="H6" s="585"/>
      <c r="I6" s="586"/>
      <c r="J6" s="589"/>
      <c r="K6" s="589"/>
      <c r="L6" s="589"/>
      <c r="M6" s="590"/>
      <c r="N6" s="590"/>
      <c r="O6" s="590"/>
      <c r="P6" s="590"/>
      <c r="Q6" s="590"/>
      <c r="R6" s="590"/>
      <c r="S6" s="591"/>
      <c r="T6" s="589"/>
      <c r="U6" s="589"/>
      <c r="V6" s="589"/>
      <c r="W6" s="591"/>
      <c r="X6" s="591"/>
      <c r="Y6" s="591"/>
      <c r="Z6" s="591"/>
      <c r="AA6" s="591"/>
      <c r="AB6" s="591"/>
      <c r="AC6" s="543"/>
      <c r="AD6" s="543"/>
      <c r="AE6" s="543"/>
      <c r="AF6" s="543"/>
      <c r="AG6" s="543"/>
    </row>
    <row r="7" spans="1:39" ht="17.25" x14ac:dyDescent="0.35">
      <c r="A7" s="568" t="s">
        <v>1293</v>
      </c>
      <c r="B7" s="592"/>
      <c r="C7" s="585"/>
      <c r="D7" s="585"/>
      <c r="E7" s="585"/>
      <c r="F7" s="927">
        <v>44044</v>
      </c>
      <c r="G7" s="927"/>
      <c r="H7" s="927"/>
      <c r="I7" s="927"/>
      <c r="J7" s="927"/>
      <c r="K7" s="593"/>
      <c r="L7" s="593"/>
      <c r="M7" s="593"/>
      <c r="N7" s="593"/>
      <c r="O7" s="593"/>
      <c r="P7" s="593"/>
      <c r="Q7" s="593"/>
      <c r="R7" s="593"/>
      <c r="S7" s="591"/>
      <c r="T7" s="591"/>
      <c r="U7" s="591"/>
      <c r="V7" s="591"/>
      <c r="W7" s="591"/>
      <c r="X7" s="591"/>
      <c r="Y7" s="591"/>
      <c r="Z7" s="591"/>
      <c r="AA7" s="591"/>
      <c r="AB7" s="591"/>
      <c r="AC7" s="543"/>
      <c r="AD7" s="543"/>
      <c r="AE7" s="543"/>
      <c r="AF7" s="543"/>
      <c r="AG7" s="543"/>
      <c r="AH7" s="594"/>
    </row>
    <row r="8" spans="1:39" ht="18" thickBot="1" x14ac:dyDescent="0.4">
      <c r="A8" s="542"/>
      <c r="B8" s="542"/>
      <c r="C8" s="542"/>
      <c r="D8" s="542"/>
      <c r="E8" s="542"/>
      <c r="F8" s="542"/>
      <c r="G8" s="542"/>
      <c r="H8" s="542"/>
      <c r="I8" s="542"/>
      <c r="J8" s="542"/>
      <c r="K8" s="542"/>
      <c r="L8" s="542"/>
      <c r="M8" s="542"/>
      <c r="N8" s="542"/>
      <c r="O8" s="542"/>
      <c r="P8" s="542"/>
      <c r="Q8" s="542"/>
      <c r="R8" s="542"/>
      <c r="S8" s="542"/>
      <c r="T8" s="542"/>
      <c r="U8" s="542"/>
      <c r="V8" s="542"/>
      <c r="W8" s="542"/>
      <c r="X8" s="542"/>
      <c r="Y8" s="542"/>
      <c r="Z8" s="542"/>
      <c r="AA8" s="542"/>
      <c r="AB8" s="542"/>
      <c r="AC8" s="543"/>
      <c r="AD8" s="543"/>
      <c r="AE8" s="543"/>
      <c r="AF8" s="543"/>
      <c r="AG8" s="543"/>
    </row>
    <row r="9" spans="1:39" ht="17.25" x14ac:dyDescent="0.35">
      <c r="A9" s="536"/>
      <c r="B9" s="870" t="s">
        <v>1243</v>
      </c>
      <c r="C9" s="871"/>
      <c r="D9" s="871"/>
      <c r="E9" s="871"/>
      <c r="F9" s="871"/>
      <c r="G9" s="871"/>
      <c r="H9" s="871"/>
      <c r="I9" s="871"/>
      <c r="J9" s="871"/>
      <c r="K9" s="871"/>
      <c r="L9" s="871"/>
      <c r="M9" s="871"/>
      <c r="N9" s="871"/>
      <c r="O9" s="871"/>
      <c r="P9" s="871"/>
      <c r="Q9" s="871"/>
      <c r="R9" s="871"/>
      <c r="S9" s="871"/>
      <c r="T9" s="871"/>
      <c r="U9" s="871"/>
      <c r="V9" s="871"/>
      <c r="W9" s="871"/>
      <c r="X9" s="871"/>
      <c r="Y9" s="871"/>
      <c r="Z9" s="871"/>
      <c r="AA9" s="871"/>
      <c r="AB9" s="871"/>
      <c r="AC9" s="871"/>
      <c r="AD9" s="871"/>
      <c r="AE9" s="871"/>
      <c r="AF9" s="872"/>
      <c r="AG9" s="873" t="s">
        <v>1244</v>
      </c>
      <c r="AH9" s="873"/>
      <c r="AI9" s="873"/>
      <c r="AJ9" s="873"/>
      <c r="AK9" s="873"/>
      <c r="AL9" s="874"/>
    </row>
    <row r="10" spans="1:39" ht="17.25" x14ac:dyDescent="0.35">
      <c r="A10" s="536"/>
      <c r="B10" s="875" t="s">
        <v>1245</v>
      </c>
      <c r="C10" s="876"/>
      <c r="D10" s="876"/>
      <c r="E10" s="876"/>
      <c r="F10" s="876"/>
      <c r="G10" s="876"/>
      <c r="H10" s="876"/>
      <c r="I10" s="876"/>
      <c r="J10" s="876"/>
      <c r="K10" s="879" t="s">
        <v>1246</v>
      </c>
      <c r="L10" s="879"/>
      <c r="M10" s="879"/>
      <c r="N10" s="879"/>
      <c r="O10" s="879"/>
      <c r="P10" s="879"/>
      <c r="Q10" s="879"/>
      <c r="R10" s="879"/>
      <c r="S10" s="879"/>
      <c r="T10" s="880"/>
      <c r="U10" s="883" t="s">
        <v>1247</v>
      </c>
      <c r="V10" s="884"/>
      <c r="W10" s="884"/>
      <c r="X10" s="884"/>
      <c r="Y10" s="884"/>
      <c r="Z10" s="884"/>
      <c r="AA10" s="884"/>
      <c r="AB10" s="884"/>
      <c r="AC10" s="884"/>
      <c r="AD10" s="884"/>
      <c r="AE10" s="884"/>
      <c r="AF10" s="884"/>
      <c r="AG10" s="883" t="s">
        <v>1248</v>
      </c>
      <c r="AH10" s="884"/>
      <c r="AI10" s="884"/>
      <c r="AJ10" s="884"/>
      <c r="AK10" s="884"/>
      <c r="AL10" s="885"/>
    </row>
    <row r="11" spans="1:39" ht="17.25" x14ac:dyDescent="0.35">
      <c r="A11" s="536"/>
      <c r="B11" s="877"/>
      <c r="C11" s="878"/>
      <c r="D11" s="878"/>
      <c r="E11" s="878"/>
      <c r="F11" s="878"/>
      <c r="G11" s="878"/>
      <c r="H11" s="878"/>
      <c r="I11" s="878"/>
      <c r="J11" s="878"/>
      <c r="K11" s="881"/>
      <c r="L11" s="881"/>
      <c r="M11" s="881"/>
      <c r="N11" s="881"/>
      <c r="O11" s="881"/>
      <c r="P11" s="881"/>
      <c r="Q11" s="881"/>
      <c r="R11" s="881"/>
      <c r="S11" s="881"/>
      <c r="T11" s="882"/>
      <c r="U11" s="806"/>
      <c r="V11" s="807"/>
      <c r="W11" s="807"/>
      <c r="X11" s="807"/>
      <c r="Y11" s="807"/>
      <c r="Z11" s="807"/>
      <c r="AA11" s="807"/>
      <c r="AB11" s="807"/>
      <c r="AC11" s="807"/>
      <c r="AD11" s="807"/>
      <c r="AE11" s="807"/>
      <c r="AF11" s="807"/>
      <c r="AG11" s="886"/>
      <c r="AH11" s="887"/>
      <c r="AI11" s="887"/>
      <c r="AJ11" s="887"/>
      <c r="AK11" s="887"/>
      <c r="AL11" s="888"/>
    </row>
    <row r="12" spans="1:39" ht="17.25" x14ac:dyDescent="0.35">
      <c r="A12" s="536"/>
      <c r="B12" s="834" t="s">
        <v>1249</v>
      </c>
      <c r="C12" s="835"/>
      <c r="D12" s="835"/>
      <c r="E12" s="835"/>
      <c r="F12" s="835"/>
      <c r="G12" s="835"/>
      <c r="H12" s="835"/>
      <c r="I12" s="835"/>
      <c r="J12" s="835"/>
      <c r="K12" s="835"/>
      <c r="L12" s="835"/>
      <c r="M12" s="835"/>
      <c r="N12" s="836"/>
      <c r="O12" s="837">
        <v>1</v>
      </c>
      <c r="P12" s="838"/>
      <c r="Q12" s="838"/>
      <c r="R12" s="537"/>
      <c r="S12" s="537"/>
      <c r="T12" s="538"/>
      <c r="U12" s="839"/>
      <c r="V12" s="840"/>
      <c r="W12" s="840"/>
      <c r="X12" s="840"/>
      <c r="Y12" s="840"/>
      <c r="Z12" s="841"/>
      <c r="AA12" s="889">
        <f>(O13*O14/86400)</f>
        <v>0.33500000000000002</v>
      </c>
      <c r="AB12" s="890"/>
      <c r="AC12" s="890"/>
      <c r="AD12" s="890"/>
      <c r="AE12" s="854" t="s">
        <v>1250</v>
      </c>
      <c r="AF12" s="855"/>
      <c r="AG12" s="539" t="s">
        <v>1251</v>
      </c>
      <c r="AH12" s="540"/>
      <c r="AI12" s="540"/>
      <c r="AJ12" s="860">
        <v>0.8</v>
      </c>
      <c r="AK12" s="860"/>
      <c r="AL12" s="861"/>
    </row>
    <row r="13" spans="1:39" ht="17.25" x14ac:dyDescent="0.35">
      <c r="A13" s="536"/>
      <c r="B13" s="834" t="s">
        <v>1252</v>
      </c>
      <c r="C13" s="835"/>
      <c r="D13" s="835"/>
      <c r="E13" s="835"/>
      <c r="F13" s="835"/>
      <c r="G13" s="835"/>
      <c r="H13" s="835"/>
      <c r="I13" s="835"/>
      <c r="J13" s="835"/>
      <c r="K13" s="835"/>
      <c r="L13" s="835"/>
      <c r="M13" s="835"/>
      <c r="N13" s="836"/>
      <c r="O13" s="862">
        <v>723.6</v>
      </c>
      <c r="P13" s="838"/>
      <c r="Q13" s="838"/>
      <c r="R13" s="838" t="s">
        <v>1253</v>
      </c>
      <c r="S13" s="838"/>
      <c r="T13" s="777"/>
      <c r="U13" s="842"/>
      <c r="V13" s="843"/>
      <c r="W13" s="843"/>
      <c r="X13" s="843"/>
      <c r="Y13" s="843"/>
      <c r="Z13" s="844"/>
      <c r="AA13" s="891"/>
      <c r="AB13" s="892"/>
      <c r="AC13" s="892"/>
      <c r="AD13" s="892"/>
      <c r="AE13" s="856"/>
      <c r="AF13" s="857"/>
      <c r="AG13" s="541"/>
      <c r="AH13" s="684"/>
      <c r="AI13" s="684"/>
      <c r="AJ13" s="863">
        <v>1</v>
      </c>
      <c r="AK13" s="863"/>
      <c r="AL13" s="864"/>
    </row>
    <row r="14" spans="1:39" ht="18" thickBot="1" x14ac:dyDescent="0.4">
      <c r="A14" s="536"/>
      <c r="B14" s="865" t="s">
        <v>1255</v>
      </c>
      <c r="C14" s="866"/>
      <c r="D14" s="866"/>
      <c r="E14" s="866"/>
      <c r="F14" s="866"/>
      <c r="G14" s="866"/>
      <c r="H14" s="866"/>
      <c r="I14" s="866"/>
      <c r="J14" s="866"/>
      <c r="K14" s="866"/>
      <c r="L14" s="866"/>
      <c r="M14" s="866"/>
      <c r="N14" s="867"/>
      <c r="O14" s="868">
        <v>40</v>
      </c>
      <c r="P14" s="868"/>
      <c r="Q14" s="868"/>
      <c r="R14" s="868" t="s">
        <v>1256</v>
      </c>
      <c r="S14" s="868"/>
      <c r="T14" s="869"/>
      <c r="U14" s="845"/>
      <c r="V14" s="846"/>
      <c r="W14" s="846"/>
      <c r="X14" s="846"/>
      <c r="Y14" s="846"/>
      <c r="Z14" s="847"/>
      <c r="AA14" s="893"/>
      <c r="AB14" s="894"/>
      <c r="AC14" s="894"/>
      <c r="AD14" s="894"/>
      <c r="AE14" s="858"/>
      <c r="AF14" s="859"/>
      <c r="AG14" s="815">
        <f>+AA12*AJ12*AJ13</f>
        <v>0.26800000000000002</v>
      </c>
      <c r="AH14" s="816"/>
      <c r="AI14" s="816"/>
      <c r="AJ14" s="816"/>
      <c r="AK14" s="817" t="s">
        <v>1250</v>
      </c>
      <c r="AL14" s="818"/>
      <c r="AM14" s="583">
        <f>AA12</f>
        <v>0.33500000000000002</v>
      </c>
    </row>
    <row r="15" spans="1:39" ht="17.25" x14ac:dyDescent="0.35">
      <c r="A15" s="542"/>
      <c r="B15" s="542"/>
      <c r="C15" s="542"/>
      <c r="D15" s="542"/>
      <c r="E15" s="542"/>
      <c r="F15" s="542"/>
      <c r="G15" s="542"/>
      <c r="H15" s="542"/>
      <c r="I15" s="542"/>
      <c r="J15" s="542"/>
      <c r="K15" s="542"/>
      <c r="L15" s="542"/>
      <c r="M15" s="542"/>
      <c r="N15" s="542"/>
      <c r="O15" s="542"/>
      <c r="P15" s="542"/>
      <c r="Q15" s="542"/>
      <c r="R15" s="542"/>
      <c r="S15" s="542"/>
      <c r="T15" s="542"/>
      <c r="U15" s="542"/>
      <c r="V15" s="542"/>
      <c r="W15" s="542"/>
      <c r="X15" s="542"/>
      <c r="Y15" s="542"/>
      <c r="Z15" s="542"/>
      <c r="AA15" s="542"/>
      <c r="AB15" s="542"/>
      <c r="AC15" s="543"/>
      <c r="AD15" s="543"/>
      <c r="AE15" s="543"/>
      <c r="AF15" s="543"/>
      <c r="AG15" s="543"/>
    </row>
    <row r="16" spans="1:39" ht="18" thickBot="1" x14ac:dyDescent="0.4">
      <c r="A16" s="542"/>
      <c r="B16" s="542"/>
      <c r="C16" s="542"/>
      <c r="D16" s="542"/>
      <c r="E16" s="542"/>
      <c r="F16" s="542"/>
      <c r="G16" s="542"/>
      <c r="H16" s="542"/>
      <c r="I16" s="542"/>
      <c r="J16" s="542"/>
      <c r="K16" s="542"/>
      <c r="L16" s="542"/>
      <c r="M16" s="542"/>
      <c r="N16" s="542"/>
      <c r="O16" s="542"/>
      <c r="P16" s="542"/>
      <c r="Q16" s="542"/>
      <c r="R16" s="542"/>
      <c r="S16" s="542"/>
      <c r="T16" s="542"/>
      <c r="U16" s="542"/>
      <c r="V16" s="542"/>
      <c r="W16" s="542"/>
      <c r="X16" s="542"/>
      <c r="Y16" s="542"/>
      <c r="Z16" s="542"/>
      <c r="AA16" s="542"/>
      <c r="AB16" s="542"/>
      <c r="AC16" s="543"/>
      <c r="AD16" s="543"/>
      <c r="AE16" s="543"/>
      <c r="AF16" s="543"/>
      <c r="AG16" s="543"/>
    </row>
    <row r="17" spans="1:39" ht="17.25" x14ac:dyDescent="0.35">
      <c r="A17" s="536"/>
      <c r="B17" s="870" t="s">
        <v>1257</v>
      </c>
      <c r="C17" s="871"/>
      <c r="D17" s="871"/>
      <c r="E17" s="871"/>
      <c r="F17" s="871"/>
      <c r="G17" s="871"/>
      <c r="H17" s="871"/>
      <c r="I17" s="871"/>
      <c r="J17" s="871"/>
      <c r="K17" s="871"/>
      <c r="L17" s="871"/>
      <c r="M17" s="871"/>
      <c r="N17" s="871"/>
      <c r="O17" s="871"/>
      <c r="P17" s="871"/>
      <c r="Q17" s="871"/>
      <c r="R17" s="871"/>
      <c r="S17" s="871"/>
      <c r="T17" s="871"/>
      <c r="U17" s="871"/>
      <c r="V17" s="871"/>
      <c r="W17" s="871"/>
      <c r="X17" s="871"/>
      <c r="Y17" s="871"/>
      <c r="Z17" s="871"/>
      <c r="AA17" s="871"/>
      <c r="AB17" s="871"/>
      <c r="AC17" s="871"/>
      <c r="AD17" s="871"/>
      <c r="AE17" s="871"/>
      <c r="AF17" s="872"/>
      <c r="AG17" s="873" t="s">
        <v>1244</v>
      </c>
      <c r="AH17" s="873"/>
      <c r="AI17" s="873"/>
      <c r="AJ17" s="873"/>
      <c r="AK17" s="873"/>
      <c r="AL17" s="874"/>
    </row>
    <row r="18" spans="1:39" ht="17.25" x14ac:dyDescent="0.35">
      <c r="A18" s="536"/>
      <c r="B18" s="875" t="s">
        <v>1245</v>
      </c>
      <c r="C18" s="876"/>
      <c r="D18" s="876"/>
      <c r="E18" s="876"/>
      <c r="F18" s="876"/>
      <c r="G18" s="876"/>
      <c r="H18" s="876"/>
      <c r="I18" s="876"/>
      <c r="J18" s="876"/>
      <c r="K18" s="879" t="s">
        <v>1246</v>
      </c>
      <c r="L18" s="879"/>
      <c r="M18" s="879"/>
      <c r="N18" s="879"/>
      <c r="O18" s="879"/>
      <c r="P18" s="879"/>
      <c r="Q18" s="879"/>
      <c r="R18" s="879"/>
      <c r="S18" s="879"/>
      <c r="T18" s="880"/>
      <c r="U18" s="883" t="s">
        <v>1247</v>
      </c>
      <c r="V18" s="884"/>
      <c r="W18" s="884"/>
      <c r="X18" s="884"/>
      <c r="Y18" s="884"/>
      <c r="Z18" s="884"/>
      <c r="AA18" s="884"/>
      <c r="AB18" s="884"/>
      <c r="AC18" s="884"/>
      <c r="AD18" s="884"/>
      <c r="AE18" s="884"/>
      <c r="AF18" s="884"/>
      <c r="AG18" s="883" t="s">
        <v>1248</v>
      </c>
      <c r="AH18" s="884"/>
      <c r="AI18" s="884"/>
      <c r="AJ18" s="884"/>
      <c r="AK18" s="884"/>
      <c r="AL18" s="885"/>
    </row>
    <row r="19" spans="1:39" ht="17.25" x14ac:dyDescent="0.35">
      <c r="A19" s="536"/>
      <c r="B19" s="877"/>
      <c r="C19" s="878"/>
      <c r="D19" s="878"/>
      <c r="E19" s="878"/>
      <c r="F19" s="878"/>
      <c r="G19" s="878"/>
      <c r="H19" s="878"/>
      <c r="I19" s="878"/>
      <c r="J19" s="878"/>
      <c r="K19" s="881"/>
      <c r="L19" s="881"/>
      <c r="M19" s="881"/>
      <c r="N19" s="881"/>
      <c r="O19" s="881"/>
      <c r="P19" s="881"/>
      <c r="Q19" s="881"/>
      <c r="R19" s="881"/>
      <c r="S19" s="881"/>
      <c r="T19" s="882"/>
      <c r="U19" s="806"/>
      <c r="V19" s="807"/>
      <c r="W19" s="807"/>
      <c r="X19" s="807"/>
      <c r="Y19" s="807"/>
      <c r="Z19" s="807"/>
      <c r="AA19" s="807"/>
      <c r="AB19" s="807"/>
      <c r="AC19" s="807"/>
      <c r="AD19" s="807"/>
      <c r="AE19" s="807"/>
      <c r="AF19" s="807"/>
      <c r="AG19" s="886"/>
      <c r="AH19" s="887"/>
      <c r="AI19" s="887"/>
      <c r="AJ19" s="887"/>
      <c r="AK19" s="887"/>
      <c r="AL19" s="888"/>
    </row>
    <row r="20" spans="1:39" ht="17.25" x14ac:dyDescent="0.35">
      <c r="A20" s="536"/>
      <c r="B20" s="834" t="s">
        <v>1249</v>
      </c>
      <c r="C20" s="835"/>
      <c r="D20" s="835"/>
      <c r="E20" s="835"/>
      <c r="F20" s="835"/>
      <c r="G20" s="835"/>
      <c r="H20" s="835"/>
      <c r="I20" s="835"/>
      <c r="J20" s="835"/>
      <c r="K20" s="835"/>
      <c r="L20" s="835"/>
      <c r="M20" s="835"/>
      <c r="N20" s="836"/>
      <c r="O20" s="837">
        <v>1</v>
      </c>
      <c r="P20" s="838"/>
      <c r="Q20" s="838"/>
      <c r="R20" s="537"/>
      <c r="S20" s="537"/>
      <c r="T20" s="538"/>
      <c r="U20" s="839"/>
      <c r="V20" s="840"/>
      <c r="W20" s="840"/>
      <c r="X20" s="840"/>
      <c r="Y20" s="840"/>
      <c r="Z20" s="841"/>
      <c r="AA20" s="889">
        <f>(O21*O22/86400)</f>
        <v>0.25</v>
      </c>
      <c r="AB20" s="890"/>
      <c r="AC20" s="890"/>
      <c r="AD20" s="890"/>
      <c r="AE20" s="854" t="s">
        <v>1250</v>
      </c>
      <c r="AF20" s="855"/>
      <c r="AG20" s="539" t="s">
        <v>1251</v>
      </c>
      <c r="AH20" s="540"/>
      <c r="AI20" s="540"/>
      <c r="AJ20" s="860">
        <v>0.8</v>
      </c>
      <c r="AK20" s="860"/>
      <c r="AL20" s="861"/>
    </row>
    <row r="21" spans="1:39" ht="17.25" x14ac:dyDescent="0.35">
      <c r="A21" s="536"/>
      <c r="B21" s="834" t="s">
        <v>1252</v>
      </c>
      <c r="C21" s="835"/>
      <c r="D21" s="835"/>
      <c r="E21" s="835"/>
      <c r="F21" s="835"/>
      <c r="G21" s="835"/>
      <c r="H21" s="835"/>
      <c r="I21" s="835"/>
      <c r="J21" s="835"/>
      <c r="K21" s="835"/>
      <c r="L21" s="835"/>
      <c r="M21" s="835"/>
      <c r="N21" s="836"/>
      <c r="O21" s="862">
        <v>540</v>
      </c>
      <c r="P21" s="838"/>
      <c r="Q21" s="838"/>
      <c r="R21" s="838" t="s">
        <v>1253</v>
      </c>
      <c r="S21" s="838"/>
      <c r="T21" s="777"/>
      <c r="U21" s="842"/>
      <c r="V21" s="843"/>
      <c r="W21" s="843"/>
      <c r="X21" s="843"/>
      <c r="Y21" s="843"/>
      <c r="Z21" s="844"/>
      <c r="AA21" s="891"/>
      <c r="AB21" s="892"/>
      <c r="AC21" s="892"/>
      <c r="AD21" s="892"/>
      <c r="AE21" s="856"/>
      <c r="AF21" s="857"/>
      <c r="AG21" s="541"/>
      <c r="AH21" s="684"/>
      <c r="AI21" s="684"/>
      <c r="AJ21" s="863">
        <v>1</v>
      </c>
      <c r="AK21" s="863"/>
      <c r="AL21" s="864"/>
    </row>
    <row r="22" spans="1:39" ht="18" thickBot="1" x14ac:dyDescent="0.4">
      <c r="A22" s="536"/>
      <c r="B22" s="865" t="s">
        <v>1255</v>
      </c>
      <c r="C22" s="866"/>
      <c r="D22" s="866"/>
      <c r="E22" s="866"/>
      <c r="F22" s="866"/>
      <c r="G22" s="866"/>
      <c r="H22" s="866"/>
      <c r="I22" s="866"/>
      <c r="J22" s="866"/>
      <c r="K22" s="866"/>
      <c r="L22" s="866"/>
      <c r="M22" s="866"/>
      <c r="N22" s="867"/>
      <c r="O22" s="868">
        <v>40</v>
      </c>
      <c r="P22" s="868"/>
      <c r="Q22" s="868"/>
      <c r="R22" s="868" t="s">
        <v>1256</v>
      </c>
      <c r="S22" s="868"/>
      <c r="T22" s="869"/>
      <c r="U22" s="845"/>
      <c r="V22" s="846"/>
      <c r="W22" s="846"/>
      <c r="X22" s="846"/>
      <c r="Y22" s="846"/>
      <c r="Z22" s="847"/>
      <c r="AA22" s="893"/>
      <c r="AB22" s="894"/>
      <c r="AC22" s="894"/>
      <c r="AD22" s="894"/>
      <c r="AE22" s="858"/>
      <c r="AF22" s="859"/>
      <c r="AG22" s="815">
        <f>+AA20*AJ20*AJ21</f>
        <v>0.2</v>
      </c>
      <c r="AH22" s="816"/>
      <c r="AI22" s="816"/>
      <c r="AJ22" s="816"/>
      <c r="AK22" s="817" t="s">
        <v>1250</v>
      </c>
      <c r="AL22" s="818"/>
      <c r="AM22" s="583">
        <f>AA20</f>
        <v>0.25</v>
      </c>
    </row>
    <row r="23" spans="1:39" ht="17.25" x14ac:dyDescent="0.35">
      <c r="A23" s="542"/>
      <c r="B23" s="542"/>
      <c r="C23" s="542"/>
      <c r="D23" s="542"/>
      <c r="E23" s="542"/>
      <c r="F23" s="542"/>
      <c r="G23" s="542"/>
      <c r="H23" s="542"/>
      <c r="I23" s="542"/>
      <c r="J23" s="542"/>
      <c r="K23" s="542"/>
      <c r="L23" s="542"/>
      <c r="M23" s="542"/>
      <c r="N23" s="542"/>
      <c r="O23" s="542"/>
      <c r="P23" s="542"/>
      <c r="Q23" s="542"/>
      <c r="R23" s="542"/>
      <c r="S23" s="542"/>
      <c r="T23" s="542"/>
      <c r="U23" s="542"/>
      <c r="V23" s="542"/>
      <c r="W23" s="542"/>
      <c r="X23" s="542"/>
      <c r="Y23" s="542"/>
      <c r="Z23" s="542"/>
      <c r="AA23" s="542"/>
      <c r="AB23" s="542"/>
      <c r="AC23" s="543"/>
      <c r="AD23" s="543"/>
      <c r="AE23" s="543"/>
      <c r="AF23" s="543"/>
      <c r="AG23" s="543"/>
    </row>
    <row r="24" spans="1:39" ht="18" thickBot="1" x14ac:dyDescent="0.4">
      <c r="A24" s="542"/>
      <c r="B24" s="542"/>
      <c r="C24" s="542"/>
      <c r="D24" s="542"/>
      <c r="E24" s="542"/>
      <c r="F24" s="542"/>
      <c r="G24" s="542"/>
      <c r="H24" s="542"/>
      <c r="I24" s="542"/>
      <c r="J24" s="542"/>
      <c r="K24" s="542"/>
      <c r="L24" s="542"/>
      <c r="M24" s="542"/>
      <c r="N24" s="542"/>
      <c r="O24" s="542"/>
      <c r="P24" s="542"/>
      <c r="Q24" s="542"/>
      <c r="R24" s="542"/>
      <c r="S24" s="542"/>
      <c r="T24" s="542"/>
      <c r="U24" s="542"/>
      <c r="V24" s="542"/>
      <c r="W24" s="542"/>
      <c r="X24" s="542"/>
      <c r="Y24" s="542"/>
      <c r="Z24" s="542"/>
      <c r="AA24" s="542"/>
      <c r="AB24" s="542"/>
      <c r="AC24" s="543"/>
      <c r="AD24" s="543"/>
      <c r="AE24" s="543"/>
      <c r="AF24" s="543"/>
      <c r="AG24" s="543"/>
    </row>
    <row r="25" spans="1:39" ht="17.25" x14ac:dyDescent="0.35">
      <c r="A25" s="536"/>
      <c r="B25" s="870" t="s">
        <v>1258</v>
      </c>
      <c r="C25" s="871"/>
      <c r="D25" s="871"/>
      <c r="E25" s="871"/>
      <c r="F25" s="871"/>
      <c r="G25" s="871"/>
      <c r="H25" s="871"/>
      <c r="I25" s="871"/>
      <c r="J25" s="871"/>
      <c r="K25" s="871"/>
      <c r="L25" s="871"/>
      <c r="M25" s="871"/>
      <c r="N25" s="871"/>
      <c r="O25" s="871"/>
      <c r="P25" s="871"/>
      <c r="Q25" s="871"/>
      <c r="R25" s="871"/>
      <c r="S25" s="871"/>
      <c r="T25" s="871"/>
      <c r="U25" s="871"/>
      <c r="V25" s="871"/>
      <c r="W25" s="871"/>
      <c r="X25" s="871"/>
      <c r="Y25" s="871"/>
      <c r="Z25" s="871"/>
      <c r="AA25" s="871"/>
      <c r="AB25" s="871"/>
      <c r="AC25" s="871"/>
      <c r="AD25" s="871"/>
      <c r="AE25" s="871"/>
      <c r="AF25" s="872"/>
      <c r="AG25" s="873" t="s">
        <v>1244</v>
      </c>
      <c r="AH25" s="873"/>
      <c r="AI25" s="873"/>
      <c r="AJ25" s="873"/>
      <c r="AK25" s="873"/>
      <c r="AL25" s="874"/>
    </row>
    <row r="26" spans="1:39" ht="17.25" x14ac:dyDescent="0.35">
      <c r="A26" s="536"/>
      <c r="B26" s="875" t="s">
        <v>1245</v>
      </c>
      <c r="C26" s="876"/>
      <c r="D26" s="876"/>
      <c r="E26" s="876"/>
      <c r="F26" s="876"/>
      <c r="G26" s="876"/>
      <c r="H26" s="876"/>
      <c r="I26" s="876"/>
      <c r="J26" s="876"/>
      <c r="K26" s="879" t="s">
        <v>1246</v>
      </c>
      <c r="L26" s="879"/>
      <c r="M26" s="879"/>
      <c r="N26" s="879"/>
      <c r="O26" s="879"/>
      <c r="P26" s="879"/>
      <c r="Q26" s="879"/>
      <c r="R26" s="879"/>
      <c r="S26" s="879"/>
      <c r="T26" s="880"/>
      <c r="U26" s="883" t="s">
        <v>1247</v>
      </c>
      <c r="V26" s="884"/>
      <c r="W26" s="884"/>
      <c r="X26" s="884"/>
      <c r="Y26" s="884"/>
      <c r="Z26" s="884"/>
      <c r="AA26" s="884"/>
      <c r="AB26" s="884"/>
      <c r="AC26" s="884"/>
      <c r="AD26" s="884"/>
      <c r="AE26" s="884"/>
      <c r="AF26" s="884"/>
      <c r="AG26" s="883" t="s">
        <v>1248</v>
      </c>
      <c r="AH26" s="884"/>
      <c r="AI26" s="884"/>
      <c r="AJ26" s="884"/>
      <c r="AK26" s="884"/>
      <c r="AL26" s="885"/>
    </row>
    <row r="27" spans="1:39" ht="17.25" x14ac:dyDescent="0.35">
      <c r="A27" s="536"/>
      <c r="B27" s="877"/>
      <c r="C27" s="878"/>
      <c r="D27" s="878"/>
      <c r="E27" s="878"/>
      <c r="F27" s="878"/>
      <c r="G27" s="878"/>
      <c r="H27" s="878"/>
      <c r="I27" s="878"/>
      <c r="J27" s="878"/>
      <c r="K27" s="881"/>
      <c r="L27" s="881"/>
      <c r="M27" s="881"/>
      <c r="N27" s="881"/>
      <c r="O27" s="881"/>
      <c r="P27" s="881"/>
      <c r="Q27" s="881"/>
      <c r="R27" s="881"/>
      <c r="S27" s="881"/>
      <c r="T27" s="882"/>
      <c r="U27" s="806"/>
      <c r="V27" s="807"/>
      <c r="W27" s="807"/>
      <c r="X27" s="807"/>
      <c r="Y27" s="807"/>
      <c r="Z27" s="807"/>
      <c r="AA27" s="807"/>
      <c r="AB27" s="807"/>
      <c r="AC27" s="807"/>
      <c r="AD27" s="807"/>
      <c r="AE27" s="807"/>
      <c r="AF27" s="807"/>
      <c r="AG27" s="886"/>
      <c r="AH27" s="887"/>
      <c r="AI27" s="887"/>
      <c r="AJ27" s="887"/>
      <c r="AK27" s="887"/>
      <c r="AL27" s="888"/>
    </row>
    <row r="28" spans="1:39" ht="17.25" x14ac:dyDescent="0.35">
      <c r="A28" s="536"/>
      <c r="B28" s="834" t="s">
        <v>1249</v>
      </c>
      <c r="C28" s="835"/>
      <c r="D28" s="835"/>
      <c r="E28" s="835"/>
      <c r="F28" s="835"/>
      <c r="G28" s="835"/>
      <c r="H28" s="835"/>
      <c r="I28" s="835"/>
      <c r="J28" s="835"/>
      <c r="K28" s="835"/>
      <c r="L28" s="835"/>
      <c r="M28" s="835"/>
      <c r="N28" s="836"/>
      <c r="O28" s="837">
        <v>1</v>
      </c>
      <c r="P28" s="838"/>
      <c r="Q28" s="838"/>
      <c r="R28" s="537"/>
      <c r="S28" s="537"/>
      <c r="T28" s="538"/>
      <c r="U28" s="839"/>
      <c r="V28" s="840"/>
      <c r="W28" s="840"/>
      <c r="X28" s="840"/>
      <c r="Y28" s="840"/>
      <c r="Z28" s="841"/>
      <c r="AA28" s="889">
        <f>(O29*O30/86400)</f>
        <v>0.28393518518518518</v>
      </c>
      <c r="AB28" s="890"/>
      <c r="AC28" s="890"/>
      <c r="AD28" s="890"/>
      <c r="AE28" s="854" t="s">
        <v>1250</v>
      </c>
      <c r="AF28" s="855"/>
      <c r="AG28" s="539" t="s">
        <v>1251</v>
      </c>
      <c r="AH28" s="540"/>
      <c r="AI28" s="540"/>
      <c r="AJ28" s="860">
        <v>0.8</v>
      </c>
      <c r="AK28" s="860"/>
      <c r="AL28" s="861"/>
    </row>
    <row r="29" spans="1:39" ht="17.25" x14ac:dyDescent="0.35">
      <c r="A29" s="536"/>
      <c r="B29" s="834" t="s">
        <v>1252</v>
      </c>
      <c r="C29" s="835"/>
      <c r="D29" s="835"/>
      <c r="E29" s="835"/>
      <c r="F29" s="835"/>
      <c r="G29" s="835"/>
      <c r="H29" s="835"/>
      <c r="I29" s="835"/>
      <c r="J29" s="835"/>
      <c r="K29" s="835"/>
      <c r="L29" s="835"/>
      <c r="M29" s="835"/>
      <c r="N29" s="836"/>
      <c r="O29" s="862">
        <v>613.29999999999995</v>
      </c>
      <c r="P29" s="838"/>
      <c r="Q29" s="838"/>
      <c r="R29" s="838" t="s">
        <v>1253</v>
      </c>
      <c r="S29" s="838"/>
      <c r="T29" s="777"/>
      <c r="U29" s="842"/>
      <c r="V29" s="843"/>
      <c r="W29" s="843"/>
      <c r="X29" s="843"/>
      <c r="Y29" s="843"/>
      <c r="Z29" s="844"/>
      <c r="AA29" s="891"/>
      <c r="AB29" s="892"/>
      <c r="AC29" s="892"/>
      <c r="AD29" s="892"/>
      <c r="AE29" s="856"/>
      <c r="AF29" s="857"/>
      <c r="AG29" s="541"/>
      <c r="AH29" s="684"/>
      <c r="AI29" s="684"/>
      <c r="AJ29" s="863">
        <v>1</v>
      </c>
      <c r="AK29" s="863"/>
      <c r="AL29" s="864"/>
    </row>
    <row r="30" spans="1:39" ht="18" thickBot="1" x14ac:dyDescent="0.4">
      <c r="A30" s="536"/>
      <c r="B30" s="865" t="s">
        <v>1255</v>
      </c>
      <c r="C30" s="866"/>
      <c r="D30" s="866"/>
      <c r="E30" s="866"/>
      <c r="F30" s="866"/>
      <c r="G30" s="866"/>
      <c r="H30" s="866"/>
      <c r="I30" s="866"/>
      <c r="J30" s="866"/>
      <c r="K30" s="866"/>
      <c r="L30" s="866"/>
      <c r="M30" s="866"/>
      <c r="N30" s="867"/>
      <c r="O30" s="868">
        <v>40</v>
      </c>
      <c r="P30" s="868"/>
      <c r="Q30" s="868"/>
      <c r="R30" s="868" t="s">
        <v>1256</v>
      </c>
      <c r="S30" s="868"/>
      <c r="T30" s="869"/>
      <c r="U30" s="845"/>
      <c r="V30" s="846"/>
      <c r="W30" s="846"/>
      <c r="X30" s="846"/>
      <c r="Y30" s="846"/>
      <c r="Z30" s="847"/>
      <c r="AA30" s="893"/>
      <c r="AB30" s="894"/>
      <c r="AC30" s="894"/>
      <c r="AD30" s="894"/>
      <c r="AE30" s="858"/>
      <c r="AF30" s="859"/>
      <c r="AG30" s="815">
        <f>+AA28*AJ28*AJ29</f>
        <v>0.22714814814814815</v>
      </c>
      <c r="AH30" s="816"/>
      <c r="AI30" s="816"/>
      <c r="AJ30" s="816"/>
      <c r="AK30" s="817" t="s">
        <v>1250</v>
      </c>
      <c r="AL30" s="818"/>
      <c r="AM30" s="583">
        <f>AA28</f>
        <v>0.28393518518518518</v>
      </c>
    </row>
    <row r="31" spans="1:39" ht="18" thickBot="1" x14ac:dyDescent="0.4">
      <c r="A31" s="542"/>
      <c r="B31" s="542"/>
      <c r="C31" s="542"/>
      <c r="D31" s="542"/>
      <c r="E31" s="542"/>
      <c r="F31" s="542"/>
      <c r="G31" s="542"/>
      <c r="H31" s="542"/>
      <c r="I31" s="542"/>
      <c r="J31" s="542"/>
      <c r="K31" s="542"/>
      <c r="L31" s="542"/>
      <c r="M31" s="542"/>
      <c r="N31" s="542"/>
      <c r="O31" s="542"/>
      <c r="P31" s="542"/>
      <c r="Q31" s="542"/>
      <c r="R31" s="542"/>
      <c r="S31" s="542"/>
      <c r="T31" s="542"/>
      <c r="U31" s="542"/>
      <c r="V31" s="542"/>
      <c r="W31" s="542"/>
      <c r="X31" s="542"/>
      <c r="Y31" s="542"/>
      <c r="Z31" s="542"/>
      <c r="AA31" s="542"/>
      <c r="AB31" s="542"/>
      <c r="AC31" s="543"/>
      <c r="AD31" s="543"/>
      <c r="AE31" s="543"/>
      <c r="AF31" s="543"/>
      <c r="AG31" s="543"/>
    </row>
    <row r="32" spans="1:39" ht="17.25" x14ac:dyDescent="0.35">
      <c r="A32" s="536"/>
      <c r="B32" s="870" t="s">
        <v>1259</v>
      </c>
      <c r="C32" s="871"/>
      <c r="D32" s="871"/>
      <c r="E32" s="871"/>
      <c r="F32" s="871"/>
      <c r="G32" s="871"/>
      <c r="H32" s="871"/>
      <c r="I32" s="871"/>
      <c r="J32" s="871"/>
      <c r="K32" s="871"/>
      <c r="L32" s="871"/>
      <c r="M32" s="871"/>
      <c r="N32" s="871"/>
      <c r="O32" s="871"/>
      <c r="P32" s="871"/>
      <c r="Q32" s="871"/>
      <c r="R32" s="871"/>
      <c r="S32" s="871"/>
      <c r="T32" s="871"/>
      <c r="U32" s="871"/>
      <c r="V32" s="871"/>
      <c r="W32" s="871"/>
      <c r="X32" s="871"/>
      <c r="Y32" s="871"/>
      <c r="Z32" s="871"/>
      <c r="AA32" s="871"/>
      <c r="AB32" s="871"/>
      <c r="AC32" s="871"/>
      <c r="AD32" s="871"/>
      <c r="AE32" s="871"/>
      <c r="AF32" s="872"/>
      <c r="AG32" s="873" t="s">
        <v>1244</v>
      </c>
      <c r="AH32" s="873"/>
      <c r="AI32" s="873"/>
      <c r="AJ32" s="873"/>
      <c r="AK32" s="873"/>
      <c r="AL32" s="874"/>
    </row>
    <row r="33" spans="1:39" ht="17.25" x14ac:dyDescent="0.35">
      <c r="A33" s="536"/>
      <c r="B33" s="875" t="s">
        <v>1245</v>
      </c>
      <c r="C33" s="876"/>
      <c r="D33" s="876"/>
      <c r="E33" s="876"/>
      <c r="F33" s="876"/>
      <c r="G33" s="876"/>
      <c r="H33" s="876"/>
      <c r="I33" s="876"/>
      <c r="J33" s="876"/>
      <c r="K33" s="922" t="s">
        <v>1260</v>
      </c>
      <c r="L33" s="922"/>
      <c r="M33" s="922"/>
      <c r="N33" s="922"/>
      <c r="O33" s="922"/>
      <c r="P33" s="922"/>
      <c r="Q33" s="922"/>
      <c r="R33" s="922"/>
      <c r="S33" s="922"/>
      <c r="T33" s="923"/>
      <c r="U33" s="883" t="s">
        <v>1247</v>
      </c>
      <c r="V33" s="884"/>
      <c r="W33" s="884"/>
      <c r="X33" s="884"/>
      <c r="Y33" s="884"/>
      <c r="Z33" s="884"/>
      <c r="AA33" s="884"/>
      <c r="AB33" s="884"/>
      <c r="AC33" s="884"/>
      <c r="AD33" s="884"/>
      <c r="AE33" s="884"/>
      <c r="AF33" s="884"/>
      <c r="AG33" s="883" t="s">
        <v>1248</v>
      </c>
      <c r="AH33" s="884"/>
      <c r="AI33" s="884"/>
      <c r="AJ33" s="884"/>
      <c r="AK33" s="884"/>
      <c r="AL33" s="885"/>
    </row>
    <row r="34" spans="1:39" ht="17.25" x14ac:dyDescent="0.35">
      <c r="A34" s="536"/>
      <c r="B34" s="877"/>
      <c r="C34" s="878"/>
      <c r="D34" s="878"/>
      <c r="E34" s="878"/>
      <c r="F34" s="878"/>
      <c r="G34" s="878"/>
      <c r="H34" s="878"/>
      <c r="I34" s="878"/>
      <c r="J34" s="878"/>
      <c r="K34" s="924"/>
      <c r="L34" s="924"/>
      <c r="M34" s="924"/>
      <c r="N34" s="924"/>
      <c r="O34" s="924"/>
      <c r="P34" s="924"/>
      <c r="Q34" s="924"/>
      <c r="R34" s="924"/>
      <c r="S34" s="924"/>
      <c r="T34" s="925"/>
      <c r="U34" s="806"/>
      <c r="V34" s="807"/>
      <c r="W34" s="807"/>
      <c r="X34" s="807"/>
      <c r="Y34" s="807"/>
      <c r="Z34" s="807"/>
      <c r="AA34" s="807"/>
      <c r="AB34" s="807"/>
      <c r="AC34" s="807"/>
      <c r="AD34" s="807"/>
      <c r="AE34" s="807"/>
      <c r="AF34" s="807"/>
      <c r="AG34" s="886"/>
      <c r="AH34" s="887"/>
      <c r="AI34" s="887"/>
      <c r="AJ34" s="887"/>
      <c r="AK34" s="887"/>
      <c r="AL34" s="888"/>
    </row>
    <row r="35" spans="1:39" ht="17.25" x14ac:dyDescent="0.35">
      <c r="A35" s="536"/>
      <c r="B35" s="834" t="s">
        <v>1249</v>
      </c>
      <c r="C35" s="835"/>
      <c r="D35" s="835"/>
      <c r="E35" s="835"/>
      <c r="F35" s="835"/>
      <c r="G35" s="835"/>
      <c r="H35" s="835"/>
      <c r="I35" s="835"/>
      <c r="J35" s="835"/>
      <c r="K35" s="835"/>
      <c r="L35" s="835"/>
      <c r="M35" s="835"/>
      <c r="N35" s="836"/>
      <c r="O35" s="837">
        <v>1</v>
      </c>
      <c r="P35" s="838"/>
      <c r="Q35" s="838"/>
      <c r="R35" s="537"/>
      <c r="S35" s="537"/>
      <c r="T35" s="538"/>
      <c r="U35" s="839"/>
      <c r="V35" s="840"/>
      <c r="W35" s="840"/>
      <c r="X35" s="840"/>
      <c r="Y35" s="840"/>
      <c r="Z35" s="841"/>
      <c r="AA35" s="915">
        <f>(O36*O37/86400)</f>
        <v>3.6861111111111108E-2</v>
      </c>
      <c r="AB35" s="916"/>
      <c r="AC35" s="916"/>
      <c r="AD35" s="916"/>
      <c r="AE35" s="854" t="s">
        <v>1250</v>
      </c>
      <c r="AF35" s="855"/>
      <c r="AG35" s="539" t="s">
        <v>1251</v>
      </c>
      <c r="AH35" s="540"/>
      <c r="AI35" s="540"/>
      <c r="AJ35" s="860">
        <v>0.8</v>
      </c>
      <c r="AK35" s="860"/>
      <c r="AL35" s="861"/>
    </row>
    <row r="36" spans="1:39" ht="17.25" x14ac:dyDescent="0.35">
      <c r="A36" s="536"/>
      <c r="B36" s="834" t="s">
        <v>1261</v>
      </c>
      <c r="C36" s="835"/>
      <c r="D36" s="835"/>
      <c r="E36" s="835"/>
      <c r="F36" s="835"/>
      <c r="G36" s="835"/>
      <c r="H36" s="835"/>
      <c r="I36" s="835"/>
      <c r="J36" s="835"/>
      <c r="K36" s="835"/>
      <c r="L36" s="835"/>
      <c r="M36" s="835"/>
      <c r="N36" s="836"/>
      <c r="O36" s="862">
        <v>530.79999999999995</v>
      </c>
      <c r="P36" s="838"/>
      <c r="Q36" s="838"/>
      <c r="R36" s="838" t="s">
        <v>1253</v>
      </c>
      <c r="S36" s="838"/>
      <c r="T36" s="777"/>
      <c r="U36" s="842"/>
      <c r="V36" s="843"/>
      <c r="W36" s="843"/>
      <c r="X36" s="843"/>
      <c r="Y36" s="843"/>
      <c r="Z36" s="844"/>
      <c r="AA36" s="917"/>
      <c r="AB36" s="918"/>
      <c r="AC36" s="918"/>
      <c r="AD36" s="918"/>
      <c r="AE36" s="856"/>
      <c r="AF36" s="857"/>
      <c r="AG36" s="541"/>
      <c r="AH36" s="684"/>
      <c r="AI36" s="684"/>
      <c r="AJ36" s="863">
        <v>1</v>
      </c>
      <c r="AK36" s="863"/>
      <c r="AL36" s="864"/>
    </row>
    <row r="37" spans="1:39" ht="18" thickBot="1" x14ac:dyDescent="0.4">
      <c r="A37" s="536"/>
      <c r="B37" s="865" t="s">
        <v>1255</v>
      </c>
      <c r="C37" s="866"/>
      <c r="D37" s="866"/>
      <c r="E37" s="866"/>
      <c r="F37" s="866"/>
      <c r="G37" s="866"/>
      <c r="H37" s="866"/>
      <c r="I37" s="866"/>
      <c r="J37" s="866"/>
      <c r="K37" s="866"/>
      <c r="L37" s="866"/>
      <c r="M37" s="866"/>
      <c r="N37" s="867"/>
      <c r="O37" s="868">
        <v>6</v>
      </c>
      <c r="P37" s="868"/>
      <c r="Q37" s="868"/>
      <c r="R37" s="866" t="s">
        <v>1262</v>
      </c>
      <c r="S37" s="866"/>
      <c r="T37" s="921"/>
      <c r="U37" s="845"/>
      <c r="V37" s="846"/>
      <c r="W37" s="846"/>
      <c r="X37" s="846"/>
      <c r="Y37" s="846"/>
      <c r="Z37" s="847"/>
      <c r="AA37" s="919"/>
      <c r="AB37" s="920"/>
      <c r="AC37" s="920"/>
      <c r="AD37" s="920"/>
      <c r="AE37" s="858"/>
      <c r="AF37" s="859"/>
      <c r="AG37" s="815">
        <f>+AA35*AJ35*AJ36</f>
        <v>2.9488888888888887E-2</v>
      </c>
      <c r="AH37" s="816"/>
      <c r="AI37" s="816"/>
      <c r="AJ37" s="816"/>
      <c r="AK37" s="817" t="s">
        <v>1250</v>
      </c>
      <c r="AL37" s="818"/>
      <c r="AM37" s="583">
        <f>AA35</f>
        <v>3.6861111111111108E-2</v>
      </c>
    </row>
    <row r="38" spans="1:39" ht="17.25" x14ac:dyDescent="0.35">
      <c r="A38" s="542"/>
      <c r="B38" s="542"/>
      <c r="C38" s="542"/>
      <c r="D38" s="542"/>
      <c r="E38" s="542"/>
      <c r="F38" s="542"/>
      <c r="G38" s="542"/>
      <c r="H38" s="542"/>
      <c r="I38" s="542"/>
      <c r="J38" s="542"/>
      <c r="K38" s="542"/>
      <c r="L38" s="542"/>
      <c r="M38" s="542"/>
      <c r="N38" s="542"/>
      <c r="O38" s="542"/>
      <c r="P38" s="542"/>
      <c r="Q38" s="542"/>
      <c r="R38" s="542"/>
      <c r="S38" s="542"/>
      <c r="T38" s="542"/>
      <c r="U38" s="542"/>
      <c r="V38" s="542"/>
      <c r="W38" s="542"/>
      <c r="X38" s="542"/>
      <c r="Y38" s="542"/>
      <c r="Z38" s="542"/>
      <c r="AA38" s="542"/>
      <c r="AB38" s="542"/>
      <c r="AC38" s="543"/>
      <c r="AD38" s="543"/>
      <c r="AE38" s="543"/>
      <c r="AF38" s="543"/>
      <c r="AG38" s="543"/>
    </row>
    <row r="39" spans="1:39" ht="18" thickBot="1" x14ac:dyDescent="0.4">
      <c r="A39" s="542"/>
      <c r="B39" s="542"/>
      <c r="C39" s="542"/>
      <c r="D39" s="542"/>
      <c r="E39" s="542"/>
      <c r="F39" s="542"/>
      <c r="G39" s="542"/>
      <c r="H39" s="542"/>
      <c r="I39" s="542"/>
      <c r="J39" s="542"/>
      <c r="K39" s="542"/>
      <c r="L39" s="542"/>
      <c r="M39" s="542"/>
      <c r="N39" s="542"/>
      <c r="O39" s="542"/>
      <c r="P39" s="542"/>
      <c r="Q39" s="542"/>
      <c r="R39" s="542"/>
      <c r="S39" s="542"/>
      <c r="T39" s="542"/>
      <c r="U39" s="542"/>
      <c r="V39" s="542"/>
      <c r="W39" s="542"/>
      <c r="X39" s="542"/>
      <c r="Y39" s="542"/>
      <c r="Z39" s="542"/>
      <c r="AA39" s="542"/>
      <c r="AB39" s="542"/>
      <c r="AC39" s="543"/>
      <c r="AD39" s="543"/>
      <c r="AE39" s="543"/>
      <c r="AF39" s="543"/>
      <c r="AG39" s="543"/>
    </row>
    <row r="40" spans="1:39" ht="17.25" x14ac:dyDescent="0.35">
      <c r="A40" s="536"/>
      <c r="B40" s="870" t="s">
        <v>1263</v>
      </c>
      <c r="C40" s="871"/>
      <c r="D40" s="871"/>
      <c r="E40" s="871"/>
      <c r="F40" s="871"/>
      <c r="G40" s="871"/>
      <c r="H40" s="871"/>
      <c r="I40" s="871"/>
      <c r="J40" s="871"/>
      <c r="K40" s="871"/>
      <c r="L40" s="871"/>
      <c r="M40" s="871"/>
      <c r="N40" s="871"/>
      <c r="O40" s="871"/>
      <c r="P40" s="871"/>
      <c r="Q40" s="871"/>
      <c r="R40" s="871"/>
      <c r="S40" s="871"/>
      <c r="T40" s="871"/>
      <c r="U40" s="871"/>
      <c r="V40" s="871"/>
      <c r="W40" s="871"/>
      <c r="X40" s="871"/>
      <c r="Y40" s="871"/>
      <c r="Z40" s="871"/>
      <c r="AA40" s="871"/>
      <c r="AB40" s="871"/>
      <c r="AC40" s="871"/>
      <c r="AD40" s="871"/>
      <c r="AE40" s="871"/>
      <c r="AF40" s="872"/>
      <c r="AG40" s="873" t="s">
        <v>1244</v>
      </c>
      <c r="AH40" s="873"/>
      <c r="AI40" s="873"/>
      <c r="AJ40" s="873"/>
      <c r="AK40" s="873"/>
      <c r="AL40" s="874"/>
    </row>
    <row r="41" spans="1:39" ht="17.25" x14ac:dyDescent="0.35">
      <c r="A41" s="536"/>
      <c r="B41" s="875" t="s">
        <v>1245</v>
      </c>
      <c r="C41" s="876"/>
      <c r="D41" s="876"/>
      <c r="E41" s="876"/>
      <c r="F41" s="876"/>
      <c r="G41" s="876"/>
      <c r="H41" s="876"/>
      <c r="I41" s="876"/>
      <c r="J41" s="876"/>
      <c r="K41" s="879" t="s">
        <v>1246</v>
      </c>
      <c r="L41" s="879"/>
      <c r="M41" s="879"/>
      <c r="N41" s="879"/>
      <c r="O41" s="879"/>
      <c r="P41" s="879"/>
      <c r="Q41" s="879"/>
      <c r="R41" s="879"/>
      <c r="S41" s="879"/>
      <c r="T41" s="880"/>
      <c r="U41" s="883" t="s">
        <v>1247</v>
      </c>
      <c r="V41" s="884"/>
      <c r="W41" s="884"/>
      <c r="X41" s="884"/>
      <c r="Y41" s="884"/>
      <c r="Z41" s="884"/>
      <c r="AA41" s="884"/>
      <c r="AB41" s="884"/>
      <c r="AC41" s="884"/>
      <c r="AD41" s="884"/>
      <c r="AE41" s="884"/>
      <c r="AF41" s="884"/>
      <c r="AG41" s="883" t="s">
        <v>1248</v>
      </c>
      <c r="AH41" s="884"/>
      <c r="AI41" s="884"/>
      <c r="AJ41" s="884"/>
      <c r="AK41" s="884"/>
      <c r="AL41" s="885"/>
    </row>
    <row r="42" spans="1:39" ht="17.25" x14ac:dyDescent="0.35">
      <c r="A42" s="536"/>
      <c r="B42" s="877"/>
      <c r="C42" s="878"/>
      <c r="D42" s="878"/>
      <c r="E42" s="878"/>
      <c r="F42" s="878"/>
      <c r="G42" s="878"/>
      <c r="H42" s="878"/>
      <c r="I42" s="878"/>
      <c r="J42" s="878"/>
      <c r="K42" s="881"/>
      <c r="L42" s="881"/>
      <c r="M42" s="881"/>
      <c r="N42" s="881"/>
      <c r="O42" s="881"/>
      <c r="P42" s="881"/>
      <c r="Q42" s="881"/>
      <c r="R42" s="881"/>
      <c r="S42" s="881"/>
      <c r="T42" s="882"/>
      <c r="U42" s="806"/>
      <c r="V42" s="807"/>
      <c r="W42" s="807"/>
      <c r="X42" s="807"/>
      <c r="Y42" s="807"/>
      <c r="Z42" s="807"/>
      <c r="AA42" s="807"/>
      <c r="AB42" s="807"/>
      <c r="AC42" s="807"/>
      <c r="AD42" s="807"/>
      <c r="AE42" s="807"/>
      <c r="AF42" s="807"/>
      <c r="AG42" s="886"/>
      <c r="AH42" s="887"/>
      <c r="AI42" s="887"/>
      <c r="AJ42" s="887"/>
      <c r="AK42" s="887"/>
      <c r="AL42" s="888"/>
    </row>
    <row r="43" spans="1:39" ht="17.25" x14ac:dyDescent="0.35">
      <c r="A43" s="536"/>
      <c r="B43" s="834" t="s">
        <v>1249</v>
      </c>
      <c r="C43" s="835"/>
      <c r="D43" s="835"/>
      <c r="E43" s="835"/>
      <c r="F43" s="835"/>
      <c r="G43" s="835"/>
      <c r="H43" s="835"/>
      <c r="I43" s="835"/>
      <c r="J43" s="835"/>
      <c r="K43" s="835"/>
      <c r="L43" s="835"/>
      <c r="M43" s="835"/>
      <c r="N43" s="836"/>
      <c r="O43" s="837">
        <v>1</v>
      </c>
      <c r="P43" s="838"/>
      <c r="Q43" s="838"/>
      <c r="R43" s="537"/>
      <c r="S43" s="537"/>
      <c r="T43" s="538"/>
      <c r="U43" s="839"/>
      <c r="V43" s="840"/>
      <c r="W43" s="840"/>
      <c r="X43" s="840"/>
      <c r="Y43" s="840"/>
      <c r="Z43" s="841"/>
      <c r="AA43" s="889">
        <f>(O44*O45/86400)</f>
        <v>0.14856481481481482</v>
      </c>
      <c r="AB43" s="890"/>
      <c r="AC43" s="890"/>
      <c r="AD43" s="890"/>
      <c r="AE43" s="854" t="s">
        <v>1250</v>
      </c>
      <c r="AF43" s="855"/>
      <c r="AG43" s="539" t="s">
        <v>1251</v>
      </c>
      <c r="AH43" s="540"/>
      <c r="AI43" s="540"/>
      <c r="AJ43" s="860">
        <v>0.8</v>
      </c>
      <c r="AK43" s="860"/>
      <c r="AL43" s="861"/>
    </row>
    <row r="44" spans="1:39" ht="17.25" x14ac:dyDescent="0.35">
      <c r="A44" s="536"/>
      <c r="B44" s="834" t="s">
        <v>1252</v>
      </c>
      <c r="C44" s="835"/>
      <c r="D44" s="835"/>
      <c r="E44" s="835"/>
      <c r="F44" s="835"/>
      <c r="G44" s="835"/>
      <c r="H44" s="835"/>
      <c r="I44" s="835"/>
      <c r="J44" s="835"/>
      <c r="K44" s="835"/>
      <c r="L44" s="835"/>
      <c r="M44" s="835"/>
      <c r="N44" s="836"/>
      <c r="O44" s="862">
        <v>320.89999999999998</v>
      </c>
      <c r="P44" s="838"/>
      <c r="Q44" s="838"/>
      <c r="R44" s="838" t="s">
        <v>1253</v>
      </c>
      <c r="S44" s="838"/>
      <c r="T44" s="777"/>
      <c r="U44" s="842"/>
      <c r="V44" s="843"/>
      <c r="W44" s="843"/>
      <c r="X44" s="843"/>
      <c r="Y44" s="843"/>
      <c r="Z44" s="844"/>
      <c r="AA44" s="891"/>
      <c r="AB44" s="892"/>
      <c r="AC44" s="892"/>
      <c r="AD44" s="892"/>
      <c r="AE44" s="856"/>
      <c r="AF44" s="857"/>
      <c r="AG44" s="541"/>
      <c r="AH44" s="684"/>
      <c r="AI44" s="684"/>
      <c r="AJ44" s="863">
        <v>1</v>
      </c>
      <c r="AK44" s="863"/>
      <c r="AL44" s="864"/>
    </row>
    <row r="45" spans="1:39" ht="18" thickBot="1" x14ac:dyDescent="0.4">
      <c r="A45" s="536"/>
      <c r="B45" s="865" t="s">
        <v>1255</v>
      </c>
      <c r="C45" s="866"/>
      <c r="D45" s="866"/>
      <c r="E45" s="866"/>
      <c r="F45" s="866"/>
      <c r="G45" s="866"/>
      <c r="H45" s="866"/>
      <c r="I45" s="866"/>
      <c r="J45" s="866"/>
      <c r="K45" s="866"/>
      <c r="L45" s="866"/>
      <c r="M45" s="866"/>
      <c r="N45" s="867"/>
      <c r="O45" s="868">
        <v>40</v>
      </c>
      <c r="P45" s="868"/>
      <c r="Q45" s="868"/>
      <c r="R45" s="868" t="s">
        <v>1256</v>
      </c>
      <c r="S45" s="868"/>
      <c r="T45" s="869"/>
      <c r="U45" s="845"/>
      <c r="V45" s="846"/>
      <c r="W45" s="846"/>
      <c r="X45" s="846"/>
      <c r="Y45" s="846"/>
      <c r="Z45" s="847"/>
      <c r="AA45" s="893"/>
      <c r="AB45" s="894"/>
      <c r="AC45" s="894"/>
      <c r="AD45" s="894"/>
      <c r="AE45" s="858"/>
      <c r="AF45" s="859"/>
      <c r="AG45" s="815">
        <f>+AA43*AJ43*AJ44</f>
        <v>0.11885185185185186</v>
      </c>
      <c r="AH45" s="816"/>
      <c r="AI45" s="816"/>
      <c r="AJ45" s="816"/>
      <c r="AK45" s="817" t="s">
        <v>1250</v>
      </c>
      <c r="AL45" s="818"/>
      <c r="AM45" s="583">
        <f>AA43</f>
        <v>0.14856481481481482</v>
      </c>
    </row>
    <row r="46" spans="1:39" ht="17.25" x14ac:dyDescent="0.35">
      <c r="A46" s="542"/>
      <c r="B46" s="542"/>
      <c r="C46" s="542"/>
      <c r="D46" s="542"/>
      <c r="E46" s="542"/>
      <c r="F46" s="542"/>
      <c r="G46" s="542"/>
      <c r="H46" s="542"/>
      <c r="I46" s="542"/>
      <c r="J46" s="542"/>
      <c r="K46" s="542"/>
      <c r="L46" s="542"/>
      <c r="M46" s="542"/>
      <c r="N46" s="542"/>
      <c r="O46" s="542"/>
      <c r="P46" s="542"/>
      <c r="Q46" s="542"/>
      <c r="R46" s="542"/>
      <c r="S46" s="542"/>
      <c r="T46" s="542"/>
      <c r="U46" s="542"/>
      <c r="V46" s="542"/>
      <c r="W46" s="542"/>
      <c r="X46" s="542"/>
      <c r="Y46" s="542"/>
      <c r="Z46" s="542"/>
      <c r="AA46" s="542"/>
      <c r="AB46" s="542"/>
      <c r="AC46" s="543"/>
      <c r="AD46" s="543"/>
      <c r="AE46" s="543"/>
      <c r="AF46" s="543"/>
      <c r="AG46" s="543"/>
    </row>
    <row r="47" spans="1:39" ht="17.25" x14ac:dyDescent="0.35">
      <c r="A47" s="536"/>
      <c r="B47" s="543"/>
      <c r="C47" s="544"/>
      <c r="D47" s="544"/>
      <c r="E47" s="544"/>
      <c r="F47" s="544"/>
      <c r="G47" s="544"/>
      <c r="H47" s="544"/>
      <c r="I47" s="543"/>
      <c r="J47" s="543"/>
      <c r="K47" s="543"/>
      <c r="L47" s="543"/>
      <c r="M47" s="543"/>
      <c r="N47" s="543"/>
      <c r="O47" s="543"/>
      <c r="P47" s="543"/>
      <c r="Q47" s="543"/>
      <c r="R47" s="543"/>
      <c r="S47" s="543"/>
      <c r="T47" s="543"/>
      <c r="U47" s="543"/>
      <c r="V47" s="543"/>
      <c r="W47" s="543"/>
      <c r="X47" s="543"/>
      <c r="Y47" s="543"/>
      <c r="Z47" s="543"/>
      <c r="AA47" s="543"/>
      <c r="AB47" s="543"/>
      <c r="AC47" s="543"/>
      <c r="AD47" s="543"/>
      <c r="AE47" s="543"/>
      <c r="AF47" s="543"/>
      <c r="AG47" s="543"/>
    </row>
    <row r="48" spans="1:39" ht="18" thickBot="1" x14ac:dyDescent="0.4">
      <c r="A48" s="536"/>
      <c r="B48" s="543"/>
      <c r="C48" s="544"/>
      <c r="D48" s="544"/>
      <c r="E48" s="544"/>
      <c r="F48" s="544"/>
      <c r="G48" s="544"/>
      <c r="H48" s="544"/>
      <c r="I48" s="543"/>
      <c r="J48" s="543"/>
      <c r="K48" s="543"/>
      <c r="L48" s="543"/>
      <c r="M48" s="543"/>
      <c r="N48" s="543"/>
      <c r="O48" s="543"/>
      <c r="P48" s="543"/>
      <c r="Q48" s="543"/>
      <c r="R48" s="543"/>
      <c r="S48" s="543"/>
      <c r="T48" s="543"/>
      <c r="U48" s="543"/>
      <c r="V48" s="543"/>
      <c r="W48" s="543"/>
      <c r="X48" s="543"/>
      <c r="Y48" s="543"/>
      <c r="Z48" s="543"/>
      <c r="AA48" s="543"/>
      <c r="AB48" s="543"/>
      <c r="AC48" s="543"/>
      <c r="AD48" s="543"/>
      <c r="AE48" s="543"/>
      <c r="AF48" s="543"/>
      <c r="AG48" s="543"/>
    </row>
    <row r="49" spans="1:39" ht="17.25" x14ac:dyDescent="0.35">
      <c r="A49" s="536"/>
      <c r="B49" s="870" t="s">
        <v>1264</v>
      </c>
      <c r="C49" s="871"/>
      <c r="D49" s="871"/>
      <c r="E49" s="871"/>
      <c r="F49" s="871"/>
      <c r="G49" s="871"/>
      <c r="H49" s="871"/>
      <c r="I49" s="871"/>
      <c r="J49" s="871"/>
      <c r="K49" s="871"/>
      <c r="L49" s="871"/>
      <c r="M49" s="871"/>
      <c r="N49" s="871"/>
      <c r="O49" s="871"/>
      <c r="P49" s="871"/>
      <c r="Q49" s="871"/>
      <c r="R49" s="871"/>
      <c r="S49" s="871"/>
      <c r="T49" s="871"/>
      <c r="U49" s="871"/>
      <c r="V49" s="871"/>
      <c r="W49" s="871"/>
      <c r="X49" s="871"/>
      <c r="Y49" s="871"/>
      <c r="Z49" s="871"/>
      <c r="AA49" s="871"/>
      <c r="AB49" s="871"/>
      <c r="AC49" s="871"/>
      <c r="AD49" s="871"/>
      <c r="AE49" s="871"/>
      <c r="AF49" s="910"/>
      <c r="AG49" s="873" t="s">
        <v>1244</v>
      </c>
      <c r="AH49" s="873"/>
      <c r="AI49" s="873"/>
      <c r="AJ49" s="873"/>
      <c r="AK49" s="873"/>
      <c r="AL49" s="874"/>
    </row>
    <row r="50" spans="1:39" ht="17.25" x14ac:dyDescent="0.35">
      <c r="A50" s="536"/>
      <c r="B50" s="875" t="s">
        <v>1245</v>
      </c>
      <c r="C50" s="876"/>
      <c r="D50" s="876"/>
      <c r="E50" s="876"/>
      <c r="F50" s="876"/>
      <c r="G50" s="876"/>
      <c r="H50" s="876"/>
      <c r="I50" s="876"/>
      <c r="J50" s="876"/>
      <c r="K50" s="911" t="s">
        <v>1265</v>
      </c>
      <c r="L50" s="911"/>
      <c r="M50" s="911"/>
      <c r="N50" s="911"/>
      <c r="O50" s="911"/>
      <c r="P50" s="911"/>
      <c r="Q50" s="911"/>
      <c r="R50" s="911"/>
      <c r="S50" s="911"/>
      <c r="T50" s="912"/>
      <c r="U50" s="883" t="s">
        <v>1247</v>
      </c>
      <c r="V50" s="884"/>
      <c r="W50" s="884"/>
      <c r="X50" s="884"/>
      <c r="Y50" s="884"/>
      <c r="Z50" s="884"/>
      <c r="AA50" s="884"/>
      <c r="AB50" s="884"/>
      <c r="AC50" s="884"/>
      <c r="AD50" s="884"/>
      <c r="AE50" s="884"/>
      <c r="AF50" s="884"/>
      <c r="AG50" s="883" t="s">
        <v>1248</v>
      </c>
      <c r="AH50" s="884"/>
      <c r="AI50" s="884"/>
      <c r="AJ50" s="884"/>
      <c r="AK50" s="884"/>
      <c r="AL50" s="885"/>
    </row>
    <row r="51" spans="1:39" ht="17.25" x14ac:dyDescent="0.35">
      <c r="A51" s="536"/>
      <c r="B51" s="877"/>
      <c r="C51" s="878"/>
      <c r="D51" s="878"/>
      <c r="E51" s="878"/>
      <c r="F51" s="878"/>
      <c r="G51" s="878"/>
      <c r="H51" s="878"/>
      <c r="I51" s="878"/>
      <c r="J51" s="878"/>
      <c r="K51" s="913"/>
      <c r="L51" s="913"/>
      <c r="M51" s="913"/>
      <c r="N51" s="913"/>
      <c r="O51" s="913"/>
      <c r="P51" s="913"/>
      <c r="Q51" s="913"/>
      <c r="R51" s="913"/>
      <c r="S51" s="913"/>
      <c r="T51" s="914"/>
      <c r="U51" s="806"/>
      <c r="V51" s="807"/>
      <c r="W51" s="807"/>
      <c r="X51" s="807"/>
      <c r="Y51" s="807"/>
      <c r="Z51" s="807"/>
      <c r="AA51" s="807"/>
      <c r="AB51" s="807"/>
      <c r="AC51" s="807"/>
      <c r="AD51" s="807"/>
      <c r="AE51" s="807"/>
      <c r="AF51" s="807"/>
      <c r="AG51" s="886"/>
      <c r="AH51" s="887"/>
      <c r="AI51" s="887"/>
      <c r="AJ51" s="887"/>
      <c r="AK51" s="887"/>
      <c r="AL51" s="888"/>
    </row>
    <row r="52" spans="1:39" ht="17.25" x14ac:dyDescent="0.35">
      <c r="A52" s="536"/>
      <c r="B52" s="834" t="s">
        <v>1249</v>
      </c>
      <c r="C52" s="835"/>
      <c r="D52" s="835"/>
      <c r="E52" s="835"/>
      <c r="F52" s="835"/>
      <c r="G52" s="835"/>
      <c r="H52" s="835"/>
      <c r="I52" s="835"/>
      <c r="J52" s="835"/>
      <c r="K52" s="835"/>
      <c r="L52" s="835"/>
      <c r="M52" s="835"/>
      <c r="N52" s="836"/>
      <c r="O52" s="837">
        <v>1</v>
      </c>
      <c r="P52" s="838"/>
      <c r="Q52" s="838"/>
      <c r="R52" s="537"/>
      <c r="S52" s="537"/>
      <c r="T52" s="538"/>
      <c r="U52" s="839"/>
      <c r="V52" s="840"/>
      <c r="W52" s="840"/>
      <c r="X52" s="840"/>
      <c r="Y52" s="840"/>
      <c r="Z52" s="841"/>
      <c r="AA52" s="899">
        <f>(((O53+O54)*O55)/86400)</f>
        <v>0.39814814814814814</v>
      </c>
      <c r="AB52" s="900"/>
      <c r="AC52" s="900"/>
      <c r="AD52" s="900"/>
      <c r="AE52" s="854" t="s">
        <v>1250</v>
      </c>
      <c r="AF52" s="854"/>
      <c r="AG52" s="539" t="s">
        <v>1251</v>
      </c>
      <c r="AH52" s="540"/>
      <c r="AI52" s="540"/>
      <c r="AJ52" s="860">
        <v>0.8</v>
      </c>
      <c r="AK52" s="860"/>
      <c r="AL52" s="861"/>
    </row>
    <row r="53" spans="1:39" ht="17.25" x14ac:dyDescent="0.35">
      <c r="A53" s="536"/>
      <c r="B53" s="834" t="s">
        <v>1266</v>
      </c>
      <c r="C53" s="835"/>
      <c r="D53" s="835"/>
      <c r="E53" s="835"/>
      <c r="F53" s="835"/>
      <c r="G53" s="835"/>
      <c r="H53" s="835"/>
      <c r="I53" s="835"/>
      <c r="J53" s="835"/>
      <c r="K53" s="835"/>
      <c r="L53" s="835"/>
      <c r="M53" s="835"/>
      <c r="N53" s="836"/>
      <c r="O53" s="905">
        <v>642</v>
      </c>
      <c r="P53" s="838"/>
      <c r="Q53" s="838"/>
      <c r="R53" s="545"/>
      <c r="S53" s="545"/>
      <c r="T53" s="546"/>
      <c r="U53" s="842"/>
      <c r="V53" s="843"/>
      <c r="W53" s="843"/>
      <c r="X53" s="843"/>
      <c r="Y53" s="843"/>
      <c r="Z53" s="844"/>
      <c r="AA53" s="901"/>
      <c r="AB53" s="902"/>
      <c r="AC53" s="902"/>
      <c r="AD53" s="902"/>
      <c r="AE53" s="856"/>
      <c r="AF53" s="856"/>
      <c r="AG53" s="541" t="s">
        <v>1254</v>
      </c>
      <c r="AH53" s="684"/>
      <c r="AI53" s="684"/>
      <c r="AJ53" s="863">
        <v>1</v>
      </c>
      <c r="AK53" s="863"/>
      <c r="AL53" s="864"/>
    </row>
    <row r="54" spans="1:39" ht="17.25" x14ac:dyDescent="0.35">
      <c r="A54" s="536"/>
      <c r="B54" s="834" t="s">
        <v>1267</v>
      </c>
      <c r="C54" s="835"/>
      <c r="D54" s="835"/>
      <c r="E54" s="835"/>
      <c r="F54" s="835"/>
      <c r="G54" s="835"/>
      <c r="H54" s="835"/>
      <c r="I54" s="835"/>
      <c r="J54" s="835"/>
      <c r="K54" s="835"/>
      <c r="L54" s="835"/>
      <c r="M54" s="835"/>
      <c r="N54" s="836"/>
      <c r="O54" s="862">
        <v>46</v>
      </c>
      <c r="P54" s="838"/>
      <c r="Q54" s="838"/>
      <c r="R54" s="838" t="s">
        <v>857</v>
      </c>
      <c r="S54" s="838"/>
      <c r="T54" s="777"/>
      <c r="U54" s="842"/>
      <c r="V54" s="843"/>
      <c r="W54" s="843"/>
      <c r="X54" s="843"/>
      <c r="Y54" s="843"/>
      <c r="Z54" s="844"/>
      <c r="AA54" s="901"/>
      <c r="AB54" s="902"/>
      <c r="AC54" s="902"/>
      <c r="AD54" s="902"/>
      <c r="AE54" s="856"/>
      <c r="AF54" s="856"/>
      <c r="AG54" s="906">
        <f>+AA52*AJ52*AJ53</f>
        <v>0.31851851851851853</v>
      </c>
      <c r="AH54" s="907"/>
      <c r="AI54" s="907"/>
      <c r="AJ54" s="907"/>
      <c r="AK54" s="895" t="s">
        <v>1250</v>
      </c>
      <c r="AL54" s="896"/>
    </row>
    <row r="55" spans="1:39" ht="18" thickBot="1" x14ac:dyDescent="0.4">
      <c r="A55" s="536"/>
      <c r="B55" s="865" t="s">
        <v>1268</v>
      </c>
      <c r="C55" s="866"/>
      <c r="D55" s="866"/>
      <c r="E55" s="866"/>
      <c r="F55" s="866"/>
      <c r="G55" s="866"/>
      <c r="H55" s="866"/>
      <c r="I55" s="866"/>
      <c r="J55" s="866"/>
      <c r="K55" s="866"/>
      <c r="L55" s="866"/>
      <c r="M55" s="866"/>
      <c r="N55" s="867"/>
      <c r="O55" s="868">
        <v>50</v>
      </c>
      <c r="P55" s="868"/>
      <c r="Q55" s="868"/>
      <c r="R55" s="868" t="s">
        <v>1269</v>
      </c>
      <c r="S55" s="868"/>
      <c r="T55" s="869"/>
      <c r="U55" s="845"/>
      <c r="V55" s="846"/>
      <c r="W55" s="846"/>
      <c r="X55" s="846"/>
      <c r="Y55" s="846"/>
      <c r="Z55" s="847"/>
      <c r="AA55" s="903"/>
      <c r="AB55" s="904"/>
      <c r="AC55" s="904"/>
      <c r="AD55" s="904"/>
      <c r="AE55" s="858"/>
      <c r="AF55" s="858"/>
      <c r="AG55" s="908"/>
      <c r="AH55" s="909"/>
      <c r="AI55" s="909"/>
      <c r="AJ55" s="909"/>
      <c r="AK55" s="897"/>
      <c r="AL55" s="898"/>
      <c r="AM55" s="583">
        <f>AA52</f>
        <v>0.39814814814814814</v>
      </c>
    </row>
    <row r="56" spans="1:39" ht="20.25" thickBot="1" x14ac:dyDescent="0.45">
      <c r="A56" s="543"/>
      <c r="B56" s="547"/>
      <c r="C56" s="547"/>
      <c r="D56" s="547"/>
      <c r="E56" s="547"/>
      <c r="F56" s="547"/>
      <c r="G56" s="547"/>
      <c r="H56" s="547"/>
      <c r="I56" s="547"/>
      <c r="J56" s="547"/>
      <c r="K56" s="547"/>
      <c r="L56" s="547"/>
      <c r="M56" s="547"/>
      <c r="N56" s="547"/>
      <c r="O56" s="548"/>
      <c r="P56" s="548"/>
      <c r="Q56" s="548"/>
      <c r="R56" s="547"/>
      <c r="S56" s="547"/>
      <c r="T56" s="547"/>
      <c r="U56" s="549"/>
      <c r="V56" s="549"/>
      <c r="W56" s="549"/>
      <c r="X56" s="549"/>
      <c r="Y56" s="549"/>
      <c r="Z56" s="549"/>
      <c r="AA56" s="550"/>
      <c r="AB56" s="550"/>
      <c r="AD56" s="551"/>
      <c r="AE56" s="551"/>
      <c r="AF56" s="552"/>
      <c r="AG56" s="551"/>
      <c r="AH56" s="553"/>
      <c r="AI56" s="553"/>
      <c r="AJ56" s="553"/>
    </row>
    <row r="57" spans="1:39" ht="17.25" x14ac:dyDescent="0.35">
      <c r="A57" s="536"/>
      <c r="B57" s="870" t="s">
        <v>1270</v>
      </c>
      <c r="C57" s="871"/>
      <c r="D57" s="871"/>
      <c r="E57" s="871"/>
      <c r="F57" s="871"/>
      <c r="G57" s="871"/>
      <c r="H57" s="871"/>
      <c r="I57" s="871"/>
      <c r="J57" s="871"/>
      <c r="K57" s="871"/>
      <c r="L57" s="871"/>
      <c r="M57" s="871"/>
      <c r="N57" s="871"/>
      <c r="O57" s="871"/>
      <c r="P57" s="871"/>
      <c r="Q57" s="871"/>
      <c r="R57" s="871"/>
      <c r="S57" s="871"/>
      <c r="T57" s="871"/>
      <c r="U57" s="871"/>
      <c r="V57" s="871"/>
      <c r="W57" s="871"/>
      <c r="X57" s="871"/>
      <c r="Y57" s="871"/>
      <c r="Z57" s="871"/>
      <c r="AA57" s="871"/>
      <c r="AB57" s="871"/>
      <c r="AC57" s="871"/>
      <c r="AD57" s="871"/>
      <c r="AE57" s="871"/>
      <c r="AF57" s="872"/>
      <c r="AG57" s="873" t="s">
        <v>1244</v>
      </c>
      <c r="AH57" s="873"/>
      <c r="AI57" s="873"/>
      <c r="AJ57" s="873"/>
      <c r="AK57" s="873"/>
      <c r="AL57" s="874"/>
    </row>
    <row r="58" spans="1:39" ht="17.25" x14ac:dyDescent="0.35">
      <c r="A58" s="536"/>
      <c r="B58" s="875" t="s">
        <v>1245</v>
      </c>
      <c r="C58" s="876"/>
      <c r="D58" s="876"/>
      <c r="E58" s="876"/>
      <c r="F58" s="876"/>
      <c r="G58" s="876"/>
      <c r="H58" s="876"/>
      <c r="I58" s="876"/>
      <c r="J58" s="876"/>
      <c r="K58" s="879" t="s">
        <v>1246</v>
      </c>
      <c r="L58" s="879"/>
      <c r="M58" s="879"/>
      <c r="N58" s="879"/>
      <c r="O58" s="879"/>
      <c r="P58" s="879"/>
      <c r="Q58" s="879"/>
      <c r="R58" s="879"/>
      <c r="S58" s="879"/>
      <c r="T58" s="880"/>
      <c r="U58" s="883" t="s">
        <v>1247</v>
      </c>
      <c r="V58" s="884"/>
      <c r="W58" s="884"/>
      <c r="X58" s="884"/>
      <c r="Y58" s="884"/>
      <c r="Z58" s="884"/>
      <c r="AA58" s="884"/>
      <c r="AB58" s="884"/>
      <c r="AC58" s="884"/>
      <c r="AD58" s="884"/>
      <c r="AE58" s="884"/>
      <c r="AF58" s="884"/>
      <c r="AG58" s="883" t="s">
        <v>1248</v>
      </c>
      <c r="AH58" s="884"/>
      <c r="AI58" s="884"/>
      <c r="AJ58" s="884"/>
      <c r="AK58" s="884"/>
      <c r="AL58" s="885"/>
    </row>
    <row r="59" spans="1:39" ht="17.25" x14ac:dyDescent="0.35">
      <c r="A59" s="536"/>
      <c r="B59" s="877"/>
      <c r="C59" s="878"/>
      <c r="D59" s="878"/>
      <c r="E59" s="878"/>
      <c r="F59" s="878"/>
      <c r="G59" s="878"/>
      <c r="H59" s="878"/>
      <c r="I59" s="878"/>
      <c r="J59" s="878"/>
      <c r="K59" s="881"/>
      <c r="L59" s="881"/>
      <c r="M59" s="881"/>
      <c r="N59" s="881"/>
      <c r="O59" s="881"/>
      <c r="P59" s="881"/>
      <c r="Q59" s="881"/>
      <c r="R59" s="881"/>
      <c r="S59" s="881"/>
      <c r="T59" s="882"/>
      <c r="U59" s="806"/>
      <c r="V59" s="807"/>
      <c r="W59" s="807"/>
      <c r="X59" s="807"/>
      <c r="Y59" s="807"/>
      <c r="Z59" s="807"/>
      <c r="AA59" s="807"/>
      <c r="AB59" s="807"/>
      <c r="AC59" s="807"/>
      <c r="AD59" s="807"/>
      <c r="AE59" s="807"/>
      <c r="AF59" s="807"/>
      <c r="AG59" s="886"/>
      <c r="AH59" s="887"/>
      <c r="AI59" s="887"/>
      <c r="AJ59" s="887"/>
      <c r="AK59" s="887"/>
      <c r="AL59" s="888"/>
    </row>
    <row r="60" spans="1:39" ht="17.25" x14ac:dyDescent="0.35">
      <c r="A60" s="536"/>
      <c r="B60" s="834" t="s">
        <v>1249</v>
      </c>
      <c r="C60" s="835"/>
      <c r="D60" s="835"/>
      <c r="E60" s="835"/>
      <c r="F60" s="835"/>
      <c r="G60" s="835"/>
      <c r="H60" s="835"/>
      <c r="I60" s="835"/>
      <c r="J60" s="835"/>
      <c r="K60" s="835"/>
      <c r="L60" s="835"/>
      <c r="M60" s="835"/>
      <c r="N60" s="836"/>
      <c r="O60" s="837">
        <v>1</v>
      </c>
      <c r="P60" s="838"/>
      <c r="Q60" s="838"/>
      <c r="R60" s="537"/>
      <c r="S60" s="537"/>
      <c r="T60" s="538"/>
      <c r="U60" s="839"/>
      <c r="V60" s="840"/>
      <c r="W60" s="840"/>
      <c r="X60" s="840"/>
      <c r="Y60" s="840"/>
      <c r="Z60" s="841"/>
      <c r="AA60" s="889">
        <f>(O61*O62/86400)</f>
        <v>0.14249999999999999</v>
      </c>
      <c r="AB60" s="890"/>
      <c r="AC60" s="890"/>
      <c r="AD60" s="890"/>
      <c r="AE60" s="854" t="s">
        <v>1250</v>
      </c>
      <c r="AF60" s="855"/>
      <c r="AG60" s="539" t="s">
        <v>1251</v>
      </c>
      <c r="AH60" s="540"/>
      <c r="AI60" s="540"/>
      <c r="AJ60" s="860">
        <v>0.8</v>
      </c>
      <c r="AK60" s="860"/>
      <c r="AL60" s="861"/>
    </row>
    <row r="61" spans="1:39" ht="17.25" x14ac:dyDescent="0.35">
      <c r="A61" s="536"/>
      <c r="B61" s="834" t="s">
        <v>1271</v>
      </c>
      <c r="C61" s="835"/>
      <c r="D61" s="835"/>
      <c r="E61" s="835"/>
      <c r="F61" s="835"/>
      <c r="G61" s="835"/>
      <c r="H61" s="835"/>
      <c r="I61" s="835"/>
      <c r="J61" s="835"/>
      <c r="K61" s="835"/>
      <c r="L61" s="835"/>
      <c r="M61" s="835"/>
      <c r="N61" s="836"/>
      <c r="O61" s="862">
        <v>307.8</v>
      </c>
      <c r="P61" s="838"/>
      <c r="Q61" s="838"/>
      <c r="R61" s="838" t="s">
        <v>1253</v>
      </c>
      <c r="S61" s="838"/>
      <c r="T61" s="777"/>
      <c r="U61" s="842"/>
      <c r="V61" s="843"/>
      <c r="W61" s="843"/>
      <c r="X61" s="843"/>
      <c r="Y61" s="843"/>
      <c r="Z61" s="844"/>
      <c r="AA61" s="891"/>
      <c r="AB61" s="892"/>
      <c r="AC61" s="892"/>
      <c r="AD61" s="892"/>
      <c r="AE61" s="856"/>
      <c r="AF61" s="857"/>
      <c r="AG61" s="541"/>
      <c r="AH61" s="684"/>
      <c r="AI61" s="684"/>
      <c r="AJ61" s="863">
        <v>1</v>
      </c>
      <c r="AK61" s="863"/>
      <c r="AL61" s="864"/>
    </row>
    <row r="62" spans="1:39" ht="18" thickBot="1" x14ac:dyDescent="0.4">
      <c r="A62" s="536"/>
      <c r="B62" s="865" t="s">
        <v>1255</v>
      </c>
      <c r="C62" s="866"/>
      <c r="D62" s="866"/>
      <c r="E62" s="866"/>
      <c r="F62" s="866"/>
      <c r="G62" s="866"/>
      <c r="H62" s="866"/>
      <c r="I62" s="866"/>
      <c r="J62" s="866"/>
      <c r="K62" s="866"/>
      <c r="L62" s="866"/>
      <c r="M62" s="866"/>
      <c r="N62" s="867"/>
      <c r="O62" s="868">
        <v>40</v>
      </c>
      <c r="P62" s="868"/>
      <c r="Q62" s="868"/>
      <c r="R62" s="868" t="s">
        <v>1256</v>
      </c>
      <c r="S62" s="868"/>
      <c r="T62" s="869"/>
      <c r="U62" s="845"/>
      <c r="V62" s="846"/>
      <c r="W62" s="846"/>
      <c r="X62" s="846"/>
      <c r="Y62" s="846"/>
      <c r="Z62" s="847"/>
      <c r="AA62" s="893"/>
      <c r="AB62" s="894"/>
      <c r="AC62" s="894"/>
      <c r="AD62" s="894"/>
      <c r="AE62" s="858"/>
      <c r="AF62" s="859"/>
      <c r="AG62" s="815">
        <f>+AA60*AJ60*AJ61</f>
        <v>0.11399999999999999</v>
      </c>
      <c r="AH62" s="816"/>
      <c r="AI62" s="816"/>
      <c r="AJ62" s="816"/>
      <c r="AK62" s="817" t="s">
        <v>1250</v>
      </c>
      <c r="AL62" s="818"/>
      <c r="AM62" s="583">
        <f>AA60</f>
        <v>0.14249999999999999</v>
      </c>
    </row>
    <row r="63" spans="1:39" ht="20.25" thickBot="1" x14ac:dyDescent="0.45">
      <c r="A63" s="543"/>
      <c r="B63" s="547"/>
      <c r="C63" s="547"/>
      <c r="D63" s="547"/>
      <c r="E63" s="547"/>
      <c r="F63" s="547"/>
      <c r="G63" s="547"/>
      <c r="H63" s="547"/>
      <c r="I63" s="547"/>
      <c r="J63" s="547"/>
      <c r="K63" s="547"/>
      <c r="L63" s="547"/>
      <c r="M63" s="547"/>
      <c r="N63" s="547"/>
      <c r="O63" s="548"/>
      <c r="P63" s="548"/>
      <c r="Q63" s="548"/>
      <c r="R63" s="547"/>
      <c r="S63" s="547"/>
      <c r="T63" s="547"/>
      <c r="U63" s="549"/>
      <c r="V63" s="549"/>
      <c r="W63" s="549"/>
      <c r="X63" s="549"/>
      <c r="Y63" s="549"/>
      <c r="Z63" s="549"/>
      <c r="AA63" s="550"/>
      <c r="AB63" s="550"/>
      <c r="AD63" s="551"/>
      <c r="AE63" s="551"/>
      <c r="AF63" s="552"/>
      <c r="AG63" s="551"/>
      <c r="AH63" s="553"/>
      <c r="AI63" s="553"/>
      <c r="AJ63" s="553"/>
    </row>
    <row r="64" spans="1:39" ht="17.25" x14ac:dyDescent="0.35">
      <c r="A64" s="536"/>
      <c r="B64" s="870" t="s">
        <v>1294</v>
      </c>
      <c r="C64" s="871"/>
      <c r="D64" s="871"/>
      <c r="E64" s="871"/>
      <c r="F64" s="871"/>
      <c r="G64" s="871"/>
      <c r="H64" s="871"/>
      <c r="I64" s="871"/>
      <c r="J64" s="871"/>
      <c r="K64" s="871"/>
      <c r="L64" s="871"/>
      <c r="M64" s="871"/>
      <c r="N64" s="871"/>
      <c r="O64" s="871"/>
      <c r="P64" s="871"/>
      <c r="Q64" s="871"/>
      <c r="R64" s="871"/>
      <c r="S64" s="871"/>
      <c r="T64" s="871"/>
      <c r="U64" s="871"/>
      <c r="V64" s="871"/>
      <c r="W64" s="871"/>
      <c r="X64" s="871"/>
      <c r="Y64" s="871"/>
      <c r="Z64" s="871"/>
      <c r="AA64" s="871"/>
      <c r="AB64" s="871"/>
      <c r="AC64" s="871"/>
      <c r="AD64" s="871"/>
      <c r="AE64" s="871"/>
      <c r="AF64" s="872"/>
      <c r="AG64" s="873" t="s">
        <v>1244</v>
      </c>
      <c r="AH64" s="873"/>
      <c r="AI64" s="873"/>
      <c r="AJ64" s="873"/>
      <c r="AK64" s="873"/>
      <c r="AL64" s="874"/>
    </row>
    <row r="65" spans="1:39" ht="17.25" x14ac:dyDescent="0.35">
      <c r="A65" s="536"/>
      <c r="B65" s="875" t="s">
        <v>1245</v>
      </c>
      <c r="C65" s="876"/>
      <c r="D65" s="876"/>
      <c r="E65" s="876"/>
      <c r="F65" s="876"/>
      <c r="G65" s="876"/>
      <c r="H65" s="876"/>
      <c r="I65" s="876"/>
      <c r="J65" s="876"/>
      <c r="K65" s="879" t="s">
        <v>1272</v>
      </c>
      <c r="L65" s="879"/>
      <c r="M65" s="879"/>
      <c r="N65" s="879"/>
      <c r="O65" s="879"/>
      <c r="P65" s="879"/>
      <c r="Q65" s="879"/>
      <c r="R65" s="879"/>
      <c r="S65" s="879"/>
      <c r="T65" s="880"/>
      <c r="U65" s="883" t="s">
        <v>1247</v>
      </c>
      <c r="V65" s="884"/>
      <c r="W65" s="884"/>
      <c r="X65" s="884"/>
      <c r="Y65" s="884"/>
      <c r="Z65" s="884"/>
      <c r="AA65" s="884"/>
      <c r="AB65" s="884"/>
      <c r="AC65" s="884"/>
      <c r="AD65" s="884"/>
      <c r="AE65" s="884"/>
      <c r="AF65" s="884"/>
      <c r="AG65" s="883" t="s">
        <v>1248</v>
      </c>
      <c r="AH65" s="884"/>
      <c r="AI65" s="884"/>
      <c r="AJ65" s="884"/>
      <c r="AK65" s="884"/>
      <c r="AL65" s="885"/>
    </row>
    <row r="66" spans="1:39" ht="17.25" x14ac:dyDescent="0.35">
      <c r="A66" s="536"/>
      <c r="B66" s="877"/>
      <c r="C66" s="878"/>
      <c r="D66" s="878"/>
      <c r="E66" s="878"/>
      <c r="F66" s="878"/>
      <c r="G66" s="878"/>
      <c r="H66" s="878"/>
      <c r="I66" s="878"/>
      <c r="J66" s="878"/>
      <c r="K66" s="881"/>
      <c r="L66" s="881"/>
      <c r="M66" s="881"/>
      <c r="N66" s="881"/>
      <c r="O66" s="881"/>
      <c r="P66" s="881"/>
      <c r="Q66" s="881"/>
      <c r="R66" s="881"/>
      <c r="S66" s="881"/>
      <c r="T66" s="882"/>
      <c r="U66" s="806"/>
      <c r="V66" s="807"/>
      <c r="W66" s="807"/>
      <c r="X66" s="807"/>
      <c r="Y66" s="807"/>
      <c r="Z66" s="807"/>
      <c r="AA66" s="807"/>
      <c r="AB66" s="807"/>
      <c r="AC66" s="807"/>
      <c r="AD66" s="807"/>
      <c r="AE66" s="807"/>
      <c r="AF66" s="807"/>
      <c r="AG66" s="886"/>
      <c r="AH66" s="887"/>
      <c r="AI66" s="887"/>
      <c r="AJ66" s="887"/>
      <c r="AK66" s="887"/>
      <c r="AL66" s="888"/>
    </row>
    <row r="67" spans="1:39" ht="17.25" x14ac:dyDescent="0.35">
      <c r="A67" s="536"/>
      <c r="B67" s="834" t="s">
        <v>1249</v>
      </c>
      <c r="C67" s="835"/>
      <c r="D67" s="835"/>
      <c r="E67" s="835"/>
      <c r="F67" s="835"/>
      <c r="G67" s="835"/>
      <c r="H67" s="835"/>
      <c r="I67" s="835"/>
      <c r="J67" s="835"/>
      <c r="K67" s="835"/>
      <c r="L67" s="835"/>
      <c r="M67" s="835"/>
      <c r="N67" s="836"/>
      <c r="O67" s="837">
        <v>1</v>
      </c>
      <c r="P67" s="838"/>
      <c r="Q67" s="838"/>
      <c r="R67" s="537"/>
      <c r="S67" s="537"/>
      <c r="T67" s="538"/>
      <c r="U67" s="839"/>
      <c r="V67" s="840"/>
      <c r="W67" s="840"/>
      <c r="X67" s="840"/>
      <c r="Y67" s="840"/>
      <c r="Z67" s="841"/>
      <c r="AA67" s="848">
        <f>(O68*O69/86400)</f>
        <v>4.1666666666666666E-3</v>
      </c>
      <c r="AB67" s="849"/>
      <c r="AC67" s="849"/>
      <c r="AD67" s="849"/>
      <c r="AE67" s="854" t="s">
        <v>1250</v>
      </c>
      <c r="AF67" s="855"/>
      <c r="AG67" s="539" t="s">
        <v>1251</v>
      </c>
      <c r="AH67" s="540"/>
      <c r="AI67" s="540"/>
      <c r="AJ67" s="860">
        <v>0.8</v>
      </c>
      <c r="AK67" s="860"/>
      <c r="AL67" s="861"/>
    </row>
    <row r="68" spans="1:39" ht="17.25" x14ac:dyDescent="0.35">
      <c r="A68" s="536"/>
      <c r="B68" s="834" t="s">
        <v>1273</v>
      </c>
      <c r="C68" s="835"/>
      <c r="D68" s="835"/>
      <c r="E68" s="835"/>
      <c r="F68" s="835"/>
      <c r="G68" s="835"/>
      <c r="H68" s="835"/>
      <c r="I68" s="835"/>
      <c r="J68" s="835"/>
      <c r="K68" s="835"/>
      <c r="L68" s="835"/>
      <c r="M68" s="835"/>
      <c r="N68" s="836"/>
      <c r="O68" s="862">
        <v>120</v>
      </c>
      <c r="P68" s="838"/>
      <c r="Q68" s="838"/>
      <c r="R68" s="545"/>
      <c r="S68" s="545"/>
      <c r="T68" s="546"/>
      <c r="U68" s="842"/>
      <c r="V68" s="843"/>
      <c r="W68" s="843"/>
      <c r="X68" s="843"/>
      <c r="Y68" s="843"/>
      <c r="Z68" s="844"/>
      <c r="AA68" s="850"/>
      <c r="AB68" s="851"/>
      <c r="AC68" s="851"/>
      <c r="AD68" s="851"/>
      <c r="AE68" s="856"/>
      <c r="AF68" s="857"/>
      <c r="AG68" s="541"/>
      <c r="AH68" s="684"/>
      <c r="AI68" s="684"/>
      <c r="AJ68" s="863">
        <v>1</v>
      </c>
      <c r="AK68" s="863"/>
      <c r="AL68" s="864"/>
    </row>
    <row r="69" spans="1:39" ht="18" thickBot="1" x14ac:dyDescent="0.4">
      <c r="A69" s="536"/>
      <c r="B69" s="865" t="s">
        <v>1255</v>
      </c>
      <c r="C69" s="866"/>
      <c r="D69" s="866"/>
      <c r="E69" s="866"/>
      <c r="F69" s="866"/>
      <c r="G69" s="866"/>
      <c r="H69" s="866"/>
      <c r="I69" s="866"/>
      <c r="J69" s="866"/>
      <c r="K69" s="866"/>
      <c r="L69" s="866"/>
      <c r="M69" s="866"/>
      <c r="N69" s="867"/>
      <c r="O69" s="868">
        <v>3</v>
      </c>
      <c r="P69" s="868"/>
      <c r="Q69" s="868"/>
      <c r="R69" s="868" t="s">
        <v>1274</v>
      </c>
      <c r="S69" s="868"/>
      <c r="T69" s="869"/>
      <c r="U69" s="845"/>
      <c r="V69" s="846"/>
      <c r="W69" s="846"/>
      <c r="X69" s="846"/>
      <c r="Y69" s="846"/>
      <c r="Z69" s="847"/>
      <c r="AA69" s="852"/>
      <c r="AB69" s="853"/>
      <c r="AC69" s="853"/>
      <c r="AD69" s="853"/>
      <c r="AE69" s="858"/>
      <c r="AF69" s="859"/>
      <c r="AG69" s="815">
        <f>+AA67*AJ67*AJ68</f>
        <v>3.3333333333333335E-3</v>
      </c>
      <c r="AH69" s="816"/>
      <c r="AI69" s="816"/>
      <c r="AJ69" s="816"/>
      <c r="AK69" s="817" t="s">
        <v>1250</v>
      </c>
      <c r="AL69" s="818"/>
      <c r="AM69" s="583">
        <f>AA67</f>
        <v>4.1666666666666666E-3</v>
      </c>
    </row>
    <row r="70" spans="1:39" ht="17.25" x14ac:dyDescent="0.35">
      <c r="A70" s="536"/>
      <c r="B70" s="547"/>
      <c r="C70" s="547"/>
      <c r="D70" s="547"/>
      <c r="E70" s="547"/>
      <c r="F70" s="547"/>
      <c r="G70" s="547"/>
      <c r="H70" s="547"/>
      <c r="I70" s="547"/>
      <c r="J70" s="547"/>
      <c r="K70" s="547"/>
      <c r="L70" s="547"/>
      <c r="M70" s="547"/>
      <c r="N70" s="547"/>
      <c r="O70" s="548"/>
      <c r="P70" s="548"/>
      <c r="Q70" s="548"/>
      <c r="R70" s="548"/>
      <c r="S70" s="548"/>
      <c r="T70" s="548"/>
      <c r="U70" s="554"/>
      <c r="V70" s="554"/>
      <c r="W70" s="554"/>
      <c r="X70" s="554"/>
      <c r="Y70" s="554"/>
      <c r="Z70" s="554"/>
      <c r="AA70" s="555"/>
      <c r="AB70" s="555"/>
      <c r="AC70" s="555"/>
      <c r="AD70" s="555"/>
      <c r="AE70" s="556"/>
      <c r="AF70" s="556"/>
      <c r="AG70" s="557"/>
      <c r="AH70" s="683"/>
      <c r="AI70" s="683"/>
      <c r="AJ70" s="683"/>
      <c r="AK70" s="558"/>
      <c r="AL70" s="558"/>
    </row>
    <row r="71" spans="1:39" ht="19.5" x14ac:dyDescent="0.4">
      <c r="A71" s="543"/>
      <c r="B71" s="547"/>
      <c r="C71" s="547"/>
      <c r="D71" s="547"/>
      <c r="E71" s="547"/>
      <c r="F71" s="547"/>
      <c r="G71" s="547"/>
      <c r="H71" s="547"/>
      <c r="I71" s="547"/>
      <c r="J71" s="547"/>
      <c r="K71" s="547"/>
      <c r="L71" s="547"/>
      <c r="M71" s="547"/>
      <c r="N71" s="547"/>
      <c r="O71" s="548"/>
      <c r="P71" s="548"/>
      <c r="Q71" s="548"/>
      <c r="R71" s="547"/>
      <c r="S71" s="547"/>
      <c r="T71" s="547"/>
      <c r="U71" s="549"/>
      <c r="V71" s="549"/>
      <c r="W71" s="549"/>
      <c r="X71" s="549"/>
      <c r="Y71" s="549"/>
      <c r="Z71" s="549"/>
      <c r="AA71" s="819">
        <f>AA67+AA60+AA52+AA43+AA35+AA28+AA20+AA12</f>
        <v>1.5991759259259259</v>
      </c>
      <c r="AB71" s="819"/>
      <c r="AC71" s="819"/>
      <c r="AD71" s="819"/>
      <c r="AE71" s="551"/>
      <c r="AF71" s="552" t="s">
        <v>1275</v>
      </c>
      <c r="AG71" s="551"/>
      <c r="AH71" s="820">
        <f>AG14+AG22+AG30+AG37+AG45+AG54+AG62+AG69</f>
        <v>1.2793407407407407</v>
      </c>
      <c r="AI71" s="820"/>
      <c r="AJ71" s="820"/>
      <c r="AL71" s="559">
        <f>AH71</f>
        <v>1.2793407407407407</v>
      </c>
    </row>
    <row r="72" spans="1:39" ht="20.25" thickBot="1" x14ac:dyDescent="0.45">
      <c r="A72" s="543"/>
      <c r="B72" s="547"/>
      <c r="C72" s="547"/>
      <c r="D72" s="547"/>
      <c r="E72" s="547"/>
      <c r="F72" s="547"/>
      <c r="G72" s="547"/>
      <c r="H72" s="547"/>
      <c r="I72" s="547"/>
      <c r="J72" s="547"/>
      <c r="K72" s="547"/>
      <c r="L72" s="547"/>
      <c r="M72" s="547"/>
      <c r="N72" s="547"/>
      <c r="O72" s="548"/>
      <c r="P72" s="548"/>
      <c r="Q72" s="548"/>
      <c r="R72" s="547"/>
      <c r="S72" s="547"/>
      <c r="T72" s="547"/>
      <c r="U72" s="671"/>
      <c r="V72" s="671"/>
      <c r="W72" s="671"/>
      <c r="X72" s="671"/>
      <c r="Y72" s="671"/>
      <c r="Z72" s="671"/>
      <c r="AA72" s="674"/>
      <c r="AB72" s="674"/>
      <c r="AC72" s="674"/>
      <c r="AD72" s="674"/>
      <c r="AE72" s="674"/>
      <c r="AF72" s="552"/>
      <c r="AG72" s="674"/>
      <c r="AH72" s="677"/>
      <c r="AI72" s="677"/>
      <c r="AJ72" s="677"/>
      <c r="AL72" s="559"/>
    </row>
    <row r="73" spans="1:39" ht="17.25" x14ac:dyDescent="0.35">
      <c r="A73" s="536"/>
      <c r="B73" s="870" t="s">
        <v>1344</v>
      </c>
      <c r="C73" s="871"/>
      <c r="D73" s="871"/>
      <c r="E73" s="871"/>
      <c r="F73" s="871"/>
      <c r="G73" s="871"/>
      <c r="H73" s="871"/>
      <c r="I73" s="871"/>
      <c r="J73" s="871"/>
      <c r="K73" s="871"/>
      <c r="L73" s="871"/>
      <c r="M73" s="871"/>
      <c r="N73" s="871"/>
      <c r="O73" s="871"/>
      <c r="P73" s="871"/>
      <c r="Q73" s="871"/>
      <c r="R73" s="871"/>
      <c r="S73" s="871"/>
      <c r="T73" s="871"/>
      <c r="U73" s="871"/>
      <c r="V73" s="871"/>
      <c r="W73" s="871"/>
      <c r="X73" s="871"/>
      <c r="Y73" s="871"/>
      <c r="Z73" s="871"/>
      <c r="AA73" s="871"/>
      <c r="AB73" s="871"/>
      <c r="AC73" s="871"/>
      <c r="AD73" s="871"/>
      <c r="AE73" s="871"/>
      <c r="AF73" s="872"/>
      <c r="AG73" s="873" t="s">
        <v>1244</v>
      </c>
      <c r="AH73" s="873"/>
      <c r="AI73" s="873"/>
      <c r="AJ73" s="873"/>
      <c r="AK73" s="873"/>
      <c r="AL73" s="874"/>
    </row>
    <row r="74" spans="1:39" ht="17.25" x14ac:dyDescent="0.35">
      <c r="A74" s="536"/>
      <c r="B74" s="875" t="s">
        <v>1245</v>
      </c>
      <c r="C74" s="876"/>
      <c r="D74" s="876"/>
      <c r="E74" s="876"/>
      <c r="F74" s="876"/>
      <c r="G74" s="876"/>
      <c r="H74" s="876"/>
      <c r="I74" s="876"/>
      <c r="J74" s="876"/>
      <c r="K74" s="879" t="s">
        <v>1344</v>
      </c>
      <c r="L74" s="879"/>
      <c r="M74" s="879"/>
      <c r="N74" s="879"/>
      <c r="O74" s="879"/>
      <c r="P74" s="879"/>
      <c r="Q74" s="879"/>
      <c r="R74" s="879"/>
      <c r="S74" s="879"/>
      <c r="T74" s="880"/>
      <c r="U74" s="883" t="s">
        <v>1247</v>
      </c>
      <c r="V74" s="884"/>
      <c r="W74" s="884"/>
      <c r="X74" s="884"/>
      <c r="Y74" s="884"/>
      <c r="Z74" s="884"/>
      <c r="AA74" s="884"/>
      <c r="AB74" s="884"/>
      <c r="AC74" s="884"/>
      <c r="AD74" s="884"/>
      <c r="AE74" s="884"/>
      <c r="AF74" s="884"/>
      <c r="AG74" s="883" t="s">
        <v>1248</v>
      </c>
      <c r="AH74" s="884"/>
      <c r="AI74" s="884"/>
      <c r="AJ74" s="884"/>
      <c r="AK74" s="884"/>
      <c r="AL74" s="885"/>
    </row>
    <row r="75" spans="1:39" ht="17.25" x14ac:dyDescent="0.35">
      <c r="A75" s="536"/>
      <c r="B75" s="877"/>
      <c r="C75" s="878"/>
      <c r="D75" s="878"/>
      <c r="E75" s="878"/>
      <c r="F75" s="878"/>
      <c r="G75" s="878"/>
      <c r="H75" s="878"/>
      <c r="I75" s="878"/>
      <c r="J75" s="878"/>
      <c r="K75" s="881"/>
      <c r="L75" s="881"/>
      <c r="M75" s="881"/>
      <c r="N75" s="881"/>
      <c r="O75" s="881"/>
      <c r="P75" s="881"/>
      <c r="Q75" s="881"/>
      <c r="R75" s="881"/>
      <c r="S75" s="881"/>
      <c r="T75" s="882"/>
      <c r="U75" s="806"/>
      <c r="V75" s="807"/>
      <c r="W75" s="807"/>
      <c r="X75" s="807"/>
      <c r="Y75" s="807"/>
      <c r="Z75" s="807"/>
      <c r="AA75" s="807"/>
      <c r="AB75" s="807"/>
      <c r="AC75" s="807"/>
      <c r="AD75" s="807"/>
      <c r="AE75" s="807"/>
      <c r="AF75" s="807"/>
      <c r="AG75" s="886"/>
      <c r="AH75" s="887"/>
      <c r="AI75" s="887"/>
      <c r="AJ75" s="887"/>
      <c r="AK75" s="887"/>
      <c r="AL75" s="888"/>
    </row>
    <row r="76" spans="1:39" ht="17.25" x14ac:dyDescent="0.35">
      <c r="A76" s="536"/>
      <c r="B76" s="834" t="s">
        <v>1249</v>
      </c>
      <c r="C76" s="835"/>
      <c r="D76" s="835"/>
      <c r="E76" s="835"/>
      <c r="F76" s="835"/>
      <c r="G76" s="835"/>
      <c r="H76" s="835"/>
      <c r="I76" s="835"/>
      <c r="J76" s="835"/>
      <c r="K76" s="835"/>
      <c r="L76" s="835"/>
      <c r="M76" s="835"/>
      <c r="N76" s="836"/>
      <c r="O76" s="837">
        <v>1</v>
      </c>
      <c r="P76" s="838"/>
      <c r="Q76" s="838"/>
      <c r="R76" s="537"/>
      <c r="S76" s="537"/>
      <c r="T76" s="538"/>
      <c r="U76" s="839"/>
      <c r="V76" s="840"/>
      <c r="W76" s="840"/>
      <c r="X76" s="840"/>
      <c r="Y76" s="840"/>
      <c r="Z76" s="841"/>
      <c r="AA76" s="848">
        <f>(O77*O78/86400)</f>
        <v>2.780813472222222</v>
      </c>
      <c r="AB76" s="849"/>
      <c r="AC76" s="849"/>
      <c r="AD76" s="849"/>
      <c r="AE76" s="854" t="s">
        <v>1250</v>
      </c>
      <c r="AF76" s="855"/>
      <c r="AG76" s="539" t="s">
        <v>1251</v>
      </c>
      <c r="AH76" s="540"/>
      <c r="AI76" s="540"/>
      <c r="AJ76" s="860">
        <v>0.8</v>
      </c>
      <c r="AK76" s="860"/>
      <c r="AL76" s="861"/>
    </row>
    <row r="77" spans="1:39" ht="17.25" x14ac:dyDescent="0.35">
      <c r="A77" s="536"/>
      <c r="B77" s="834" t="s">
        <v>1345</v>
      </c>
      <c r="C77" s="835"/>
      <c r="D77" s="835"/>
      <c r="E77" s="835"/>
      <c r="F77" s="835"/>
      <c r="G77" s="835"/>
      <c r="H77" s="835"/>
      <c r="I77" s="835"/>
      <c r="J77" s="835"/>
      <c r="K77" s="835"/>
      <c r="L77" s="835"/>
      <c r="M77" s="835"/>
      <c r="N77" s="836"/>
      <c r="O77" s="862">
        <v>40043.714</v>
      </c>
      <c r="P77" s="838"/>
      <c r="Q77" s="838"/>
      <c r="R77" s="545"/>
      <c r="S77" s="545"/>
      <c r="T77" s="546"/>
      <c r="U77" s="842"/>
      <c r="V77" s="843"/>
      <c r="W77" s="843"/>
      <c r="X77" s="843"/>
      <c r="Y77" s="843"/>
      <c r="Z77" s="844"/>
      <c r="AA77" s="850"/>
      <c r="AB77" s="851"/>
      <c r="AC77" s="851"/>
      <c r="AD77" s="851"/>
      <c r="AE77" s="856"/>
      <c r="AF77" s="857"/>
      <c r="AG77" s="541"/>
      <c r="AH77" s="684"/>
      <c r="AI77" s="684"/>
      <c r="AJ77" s="863">
        <v>1</v>
      </c>
      <c r="AK77" s="863"/>
      <c r="AL77" s="864"/>
    </row>
    <row r="78" spans="1:39" ht="18" thickBot="1" x14ac:dyDescent="0.4">
      <c r="A78" s="536"/>
      <c r="B78" s="865" t="s">
        <v>1255</v>
      </c>
      <c r="C78" s="866"/>
      <c r="D78" s="866"/>
      <c r="E78" s="866"/>
      <c r="F78" s="866"/>
      <c r="G78" s="866"/>
      <c r="H78" s="866"/>
      <c r="I78" s="866"/>
      <c r="J78" s="866"/>
      <c r="K78" s="866"/>
      <c r="L78" s="866"/>
      <c r="M78" s="866"/>
      <c r="N78" s="867"/>
      <c r="O78" s="868">
        <v>6</v>
      </c>
      <c r="P78" s="868"/>
      <c r="Q78" s="868"/>
      <c r="R78" s="868" t="s">
        <v>1274</v>
      </c>
      <c r="S78" s="868"/>
      <c r="T78" s="869"/>
      <c r="U78" s="845"/>
      <c r="V78" s="846"/>
      <c r="W78" s="846"/>
      <c r="X78" s="846"/>
      <c r="Y78" s="846"/>
      <c r="Z78" s="847"/>
      <c r="AA78" s="852"/>
      <c r="AB78" s="853"/>
      <c r="AC78" s="853"/>
      <c r="AD78" s="853"/>
      <c r="AE78" s="858"/>
      <c r="AF78" s="859"/>
      <c r="AG78" s="815">
        <f>+AA76*AJ76*AJ77</f>
        <v>2.2246507777777778</v>
      </c>
      <c r="AH78" s="816"/>
      <c r="AI78" s="816"/>
      <c r="AJ78" s="816"/>
      <c r="AK78" s="817" t="s">
        <v>1250</v>
      </c>
      <c r="AL78" s="818"/>
      <c r="AM78" s="583">
        <f>AA76</f>
        <v>2.780813472222222</v>
      </c>
    </row>
    <row r="79" spans="1:39" ht="17.25" x14ac:dyDescent="0.35">
      <c r="A79" s="536"/>
      <c r="B79" s="547"/>
      <c r="C79" s="547"/>
      <c r="D79" s="547"/>
      <c r="E79" s="547"/>
      <c r="F79" s="547"/>
      <c r="G79" s="547"/>
      <c r="H79" s="547"/>
      <c r="I79" s="547"/>
      <c r="J79" s="547"/>
      <c r="K79" s="547"/>
      <c r="L79" s="547"/>
      <c r="M79" s="547"/>
      <c r="N79" s="547"/>
      <c r="O79" s="548"/>
      <c r="P79" s="548"/>
      <c r="Q79" s="548"/>
      <c r="R79" s="548"/>
      <c r="S79" s="548"/>
      <c r="T79" s="548"/>
      <c r="U79" s="554"/>
      <c r="V79" s="554"/>
      <c r="W79" s="554"/>
      <c r="X79" s="554"/>
      <c r="Y79" s="554"/>
      <c r="Z79" s="554"/>
      <c r="AA79" s="672"/>
      <c r="AB79" s="672"/>
      <c r="AC79" s="672"/>
      <c r="AD79" s="672"/>
      <c r="AE79" s="673"/>
      <c r="AF79" s="673"/>
      <c r="AG79" s="557"/>
      <c r="AH79" s="683"/>
      <c r="AI79" s="683"/>
      <c r="AJ79" s="683"/>
      <c r="AK79" s="558"/>
      <c r="AL79" s="558"/>
    </row>
    <row r="80" spans="1:39" ht="19.5" x14ac:dyDescent="0.4">
      <c r="A80" s="543"/>
      <c r="B80" s="547"/>
      <c r="C80" s="547"/>
      <c r="D80" s="547"/>
      <c r="E80" s="547"/>
      <c r="F80" s="547"/>
      <c r="G80" s="547"/>
      <c r="H80" s="547"/>
      <c r="I80" s="547"/>
      <c r="J80" s="547"/>
      <c r="K80" s="547"/>
      <c r="L80" s="547"/>
      <c r="M80" s="547"/>
      <c r="N80" s="547"/>
      <c r="O80" s="548"/>
      <c r="P80" s="548"/>
      <c r="Q80" s="548"/>
      <c r="R80" s="547"/>
      <c r="S80" s="547"/>
      <c r="T80" s="547"/>
      <c r="U80" s="671"/>
      <c r="V80" s="671"/>
      <c r="W80" s="671"/>
      <c r="X80" s="671"/>
      <c r="Y80" s="671"/>
      <c r="Z80" s="671"/>
      <c r="AA80" s="819"/>
      <c r="AB80" s="819"/>
      <c r="AC80" s="819"/>
      <c r="AD80" s="819"/>
      <c r="AE80" s="674"/>
      <c r="AF80" s="552" t="s">
        <v>1275</v>
      </c>
      <c r="AG80" s="674"/>
      <c r="AH80" s="929">
        <f>AG78+AG69+AG62+AG54+AG45+AG37+AG30+AG22+AG14</f>
        <v>3.5039915185185189</v>
      </c>
      <c r="AI80" s="929"/>
      <c r="AJ80" s="929"/>
      <c r="AL80" s="559">
        <f>AH80</f>
        <v>3.5039915185185189</v>
      </c>
      <c r="AM80" s="712">
        <f>SUM(AM8:AM79)</f>
        <v>4.3799893981481475</v>
      </c>
    </row>
    <row r="81" spans="1:36" ht="19.5" x14ac:dyDescent="0.4">
      <c r="A81" s="543"/>
      <c r="B81" s="547"/>
      <c r="C81" s="547"/>
      <c r="D81" s="547"/>
      <c r="E81" s="547"/>
      <c r="F81" s="547"/>
      <c r="G81" s="547"/>
      <c r="H81" s="547"/>
      <c r="I81" s="547"/>
      <c r="J81" s="547"/>
      <c r="K81" s="547"/>
      <c r="L81" s="547"/>
      <c r="M81" s="547"/>
      <c r="N81" s="547"/>
      <c r="O81" s="548"/>
      <c r="P81" s="548"/>
      <c r="Q81" s="548"/>
      <c r="R81" s="547"/>
      <c r="S81" s="547"/>
      <c r="T81" s="547"/>
      <c r="U81" s="549"/>
      <c r="V81" s="549"/>
      <c r="W81" s="549"/>
      <c r="X81" s="549"/>
      <c r="Y81" s="549"/>
      <c r="Z81" s="549"/>
      <c r="AA81" s="550"/>
      <c r="AB81" s="550"/>
      <c r="AD81" s="551"/>
      <c r="AE81" s="551"/>
      <c r="AF81" s="552"/>
      <c r="AG81" s="551"/>
      <c r="AH81" s="553"/>
      <c r="AI81" s="553"/>
      <c r="AJ81" s="553"/>
    </row>
    <row r="82" spans="1:36" ht="17.25" x14ac:dyDescent="0.35">
      <c r="A82" s="543"/>
      <c r="B82" s="560"/>
      <c r="C82" s="561"/>
      <c r="D82" s="561"/>
      <c r="E82" s="561"/>
      <c r="F82" s="561"/>
      <c r="G82" s="561"/>
      <c r="H82" s="561"/>
      <c r="I82" s="560"/>
      <c r="J82" s="560"/>
      <c r="K82" s="560"/>
      <c r="L82" s="560"/>
      <c r="M82" s="560"/>
      <c r="N82" s="560"/>
      <c r="O82" s="560"/>
      <c r="P82" s="560"/>
      <c r="Q82" s="560"/>
      <c r="R82" s="560"/>
      <c r="S82" s="560"/>
      <c r="T82" s="560"/>
      <c r="U82" s="560"/>
      <c r="V82" s="560"/>
      <c r="W82" s="560"/>
      <c r="X82" s="560"/>
      <c r="Y82" s="543"/>
      <c r="Z82" s="543"/>
      <c r="AA82" s="543"/>
      <c r="AB82" s="543"/>
      <c r="AC82" s="543"/>
      <c r="AD82" s="543"/>
      <c r="AE82" s="543"/>
      <c r="AF82" s="543"/>
      <c r="AG82" s="543"/>
    </row>
    <row r="83" spans="1:36" ht="17.25" x14ac:dyDescent="0.35">
      <c r="A83" s="543"/>
      <c r="B83" s="560"/>
      <c r="C83" s="561"/>
      <c r="D83" s="561"/>
      <c r="E83" s="561"/>
      <c r="F83" s="561"/>
      <c r="G83" s="561"/>
      <c r="H83" s="561"/>
      <c r="I83" s="560"/>
      <c r="J83" s="560"/>
      <c r="K83" s="560"/>
      <c r="L83" s="560"/>
      <c r="M83" s="560"/>
      <c r="N83" s="560"/>
      <c r="O83" s="560"/>
      <c r="P83" s="560"/>
      <c r="Q83" s="560"/>
      <c r="R83" s="560"/>
      <c r="S83" s="560"/>
      <c r="T83" s="560"/>
      <c r="U83" s="560"/>
      <c r="V83" s="560"/>
      <c r="W83" s="560"/>
      <c r="X83" s="560"/>
      <c r="Y83" s="543"/>
      <c r="Z83" s="543"/>
      <c r="AA83" s="543"/>
      <c r="AB83" s="543"/>
      <c r="AC83" s="543"/>
      <c r="AD83" s="543"/>
      <c r="AE83" s="543"/>
      <c r="AF83" s="543"/>
      <c r="AG83" s="543"/>
    </row>
    <row r="84" spans="1:36" ht="17.25" x14ac:dyDescent="0.35">
      <c r="A84" s="543"/>
      <c r="B84" s="560"/>
      <c r="C84" s="561"/>
      <c r="D84" s="561"/>
      <c r="E84" s="561"/>
      <c r="F84" s="561"/>
      <c r="G84" s="561"/>
      <c r="H84" s="561"/>
      <c r="I84" s="560"/>
      <c r="J84" s="560"/>
      <c r="K84" s="560"/>
      <c r="L84" s="560"/>
      <c r="M84" s="560"/>
      <c r="N84" s="560"/>
      <c r="O84" s="560"/>
      <c r="P84" s="560"/>
      <c r="Q84" s="560"/>
      <c r="R84" s="560"/>
      <c r="S84" s="560"/>
      <c r="T84" s="560"/>
      <c r="U84" s="560"/>
      <c r="V84" s="560"/>
      <c r="W84" s="560"/>
      <c r="X84" s="560"/>
      <c r="Y84" s="543"/>
      <c r="Z84" s="543"/>
      <c r="AA84" s="543"/>
      <c r="AB84" s="543"/>
      <c r="AC84" s="543"/>
      <c r="AD84" s="543"/>
      <c r="AE84" s="543"/>
      <c r="AF84" s="543"/>
      <c r="AG84" s="543"/>
    </row>
    <row r="85" spans="1:36" ht="17.25" x14ac:dyDescent="0.35">
      <c r="A85" s="543"/>
      <c r="B85" s="560"/>
      <c r="C85" s="561"/>
      <c r="D85" s="561"/>
      <c r="E85" s="561"/>
      <c r="F85" s="561"/>
      <c r="G85" s="561"/>
      <c r="H85" s="561"/>
      <c r="I85" s="560"/>
      <c r="J85" s="560"/>
      <c r="K85" s="560"/>
      <c r="L85" s="560"/>
      <c r="M85" s="560"/>
      <c r="N85" s="560"/>
      <c r="O85" s="560"/>
      <c r="P85" s="560"/>
      <c r="Q85" s="560"/>
      <c r="R85" s="560"/>
      <c r="S85" s="560"/>
      <c r="T85" s="560"/>
      <c r="U85" s="560"/>
      <c r="V85" s="560"/>
      <c r="W85" s="560"/>
      <c r="X85" s="560"/>
      <c r="Y85" s="543"/>
      <c r="Z85" s="543"/>
      <c r="AA85" s="543"/>
      <c r="AB85" s="543"/>
      <c r="AC85" s="543"/>
      <c r="AD85" s="543"/>
      <c r="AE85" s="543"/>
      <c r="AF85" s="543"/>
      <c r="AG85" s="543"/>
    </row>
    <row r="86" spans="1:36" ht="17.25" x14ac:dyDescent="0.35">
      <c r="A86" s="543"/>
      <c r="B86" s="560"/>
      <c r="C86" s="561"/>
      <c r="D86" s="561"/>
      <c r="E86" s="561"/>
      <c r="F86" s="561"/>
      <c r="G86" s="561"/>
      <c r="H86" s="561"/>
      <c r="I86" s="560"/>
      <c r="J86" s="560"/>
      <c r="K86" s="560"/>
      <c r="L86" s="560"/>
      <c r="M86" s="560"/>
      <c r="N86" s="560"/>
      <c r="O86" s="560"/>
      <c r="P86" s="560"/>
      <c r="Q86" s="560"/>
      <c r="R86" s="560"/>
      <c r="S86" s="560"/>
      <c r="T86" s="560"/>
      <c r="U86" s="560"/>
      <c r="V86" s="560"/>
      <c r="W86" s="560"/>
      <c r="X86" s="560"/>
      <c r="Y86" s="543"/>
      <c r="Z86" s="543"/>
      <c r="AA86" s="543"/>
      <c r="AB86" s="543"/>
      <c r="AC86" s="543"/>
      <c r="AD86" s="543"/>
      <c r="AE86" s="543"/>
      <c r="AF86" s="543"/>
      <c r="AG86" s="543"/>
    </row>
    <row r="87" spans="1:36" ht="17.25" x14ac:dyDescent="0.35">
      <c r="A87" s="543"/>
      <c r="B87" s="560"/>
      <c r="C87" s="561"/>
      <c r="D87" s="561"/>
      <c r="E87" s="561"/>
      <c r="F87" s="561"/>
      <c r="G87" s="561"/>
      <c r="H87" s="561"/>
      <c r="I87" s="560"/>
      <c r="J87" s="560"/>
      <c r="K87" s="560"/>
      <c r="L87" s="560"/>
      <c r="M87" s="560"/>
      <c r="N87" s="560"/>
      <c r="O87" s="560"/>
      <c r="P87" s="560"/>
      <c r="Q87" s="560"/>
      <c r="R87" s="560"/>
      <c r="S87" s="560"/>
      <c r="T87" s="560"/>
      <c r="U87" s="560"/>
      <c r="V87" s="560"/>
      <c r="W87" s="560"/>
      <c r="X87" s="560"/>
      <c r="Y87" s="543"/>
      <c r="Z87" s="543"/>
      <c r="AA87" s="543"/>
      <c r="AB87" s="543"/>
      <c r="AC87" s="543"/>
      <c r="AD87" s="543"/>
      <c r="AE87" s="543"/>
      <c r="AF87" s="543"/>
      <c r="AG87" s="543"/>
    </row>
    <row r="88" spans="1:36" ht="17.25" x14ac:dyDescent="0.35">
      <c r="A88" s="543"/>
      <c r="B88" s="560"/>
      <c r="C88" s="561"/>
      <c r="D88" s="561"/>
      <c r="E88" s="561"/>
      <c r="F88" s="561"/>
      <c r="G88" s="561"/>
      <c r="H88" s="561"/>
      <c r="I88" s="560"/>
      <c r="J88" s="560"/>
      <c r="K88" s="560"/>
      <c r="L88" s="560"/>
      <c r="M88" s="560"/>
      <c r="N88" s="560"/>
      <c r="O88" s="560"/>
      <c r="P88" s="560"/>
      <c r="Q88" s="560"/>
      <c r="R88" s="560"/>
      <c r="S88" s="560"/>
      <c r="T88" s="560"/>
      <c r="U88" s="560"/>
      <c r="V88" s="560"/>
      <c r="W88" s="560"/>
      <c r="X88" s="560"/>
      <c r="Y88" s="543"/>
      <c r="Z88" s="543"/>
      <c r="AA88" s="543"/>
      <c r="AB88" s="543"/>
      <c r="AC88" s="543"/>
      <c r="AD88" s="543"/>
      <c r="AE88" s="543"/>
      <c r="AF88" s="543"/>
      <c r="AG88" s="543"/>
    </row>
    <row r="89" spans="1:36" ht="17.25" x14ac:dyDescent="0.35">
      <c r="A89" s="543"/>
      <c r="B89" s="560"/>
      <c r="C89" s="561"/>
      <c r="D89" s="561"/>
      <c r="E89" s="561"/>
      <c r="F89" s="561"/>
      <c r="G89" s="561"/>
      <c r="H89" s="561"/>
      <c r="I89" s="560"/>
      <c r="J89" s="560"/>
      <c r="K89" s="560"/>
      <c r="L89" s="560"/>
      <c r="M89" s="560"/>
      <c r="N89" s="560"/>
      <c r="O89" s="560"/>
      <c r="P89" s="560"/>
      <c r="Q89" s="560"/>
      <c r="R89" s="560"/>
      <c r="S89" s="560"/>
      <c r="T89" s="560"/>
      <c r="U89" s="560"/>
      <c r="V89" s="560"/>
      <c r="W89" s="560"/>
      <c r="X89" s="560"/>
      <c r="Y89" s="543"/>
      <c r="Z89" s="543"/>
      <c r="AA89" s="543"/>
      <c r="AB89" s="543"/>
      <c r="AC89" s="543"/>
      <c r="AD89" s="543"/>
      <c r="AE89" s="543"/>
      <c r="AF89" s="543"/>
      <c r="AG89" s="543"/>
    </row>
    <row r="90" spans="1:36" ht="17.25" x14ac:dyDescent="0.35">
      <c r="A90" s="543"/>
      <c r="B90" s="560"/>
      <c r="C90" s="561"/>
      <c r="D90" s="561"/>
      <c r="E90" s="561"/>
      <c r="F90" s="561"/>
      <c r="G90" s="561"/>
      <c r="H90" s="561"/>
      <c r="I90" s="560"/>
      <c r="J90" s="560"/>
      <c r="K90" s="560"/>
      <c r="L90" s="560"/>
      <c r="M90" s="560"/>
      <c r="N90" s="560"/>
      <c r="O90" s="560"/>
      <c r="P90" s="560"/>
      <c r="Q90" s="560"/>
      <c r="R90" s="560"/>
      <c r="S90" s="560"/>
      <c r="T90" s="560"/>
      <c r="U90" s="560"/>
      <c r="V90" s="560"/>
      <c r="W90" s="560"/>
      <c r="X90" s="560"/>
      <c r="Y90" s="543"/>
      <c r="Z90" s="543"/>
      <c r="AA90" s="543"/>
      <c r="AB90" s="543"/>
      <c r="AC90" s="543"/>
      <c r="AD90" s="543"/>
      <c r="AE90" s="543"/>
      <c r="AF90" s="543"/>
      <c r="AG90" s="543"/>
    </row>
    <row r="91" spans="1:36" ht="17.25" x14ac:dyDescent="0.35">
      <c r="A91" s="543"/>
      <c r="B91" s="560"/>
      <c r="C91" s="561"/>
      <c r="D91" s="561"/>
      <c r="E91" s="561"/>
      <c r="F91" s="561"/>
      <c r="G91" s="561"/>
      <c r="H91" s="561"/>
      <c r="I91" s="560"/>
      <c r="J91" s="560"/>
      <c r="K91" s="560"/>
      <c r="L91" s="560"/>
      <c r="M91" s="560"/>
      <c r="N91" s="560"/>
      <c r="O91" s="560"/>
      <c r="P91" s="560"/>
      <c r="Q91" s="560"/>
      <c r="R91" s="560"/>
      <c r="S91" s="560"/>
      <c r="T91" s="560"/>
      <c r="U91" s="560"/>
      <c r="V91" s="560"/>
      <c r="W91" s="560"/>
      <c r="X91" s="560"/>
      <c r="Y91" s="543"/>
      <c r="Z91" s="543"/>
      <c r="AA91" s="543"/>
      <c r="AB91" s="543"/>
      <c r="AC91" s="543"/>
      <c r="AD91" s="543"/>
      <c r="AE91" s="543"/>
      <c r="AF91" s="543"/>
      <c r="AG91" s="543"/>
    </row>
    <row r="92" spans="1:36" ht="17.25" x14ac:dyDescent="0.35">
      <c r="A92" s="543"/>
      <c r="B92" s="560"/>
      <c r="C92" s="561"/>
      <c r="D92" s="561"/>
      <c r="E92" s="561"/>
      <c r="F92" s="561"/>
      <c r="G92" s="561"/>
      <c r="H92" s="561"/>
      <c r="I92" s="560"/>
      <c r="J92" s="560"/>
      <c r="K92" s="560"/>
      <c r="L92" s="560"/>
      <c r="M92" s="560"/>
      <c r="N92" s="560"/>
      <c r="O92" s="560"/>
      <c r="P92" s="560"/>
      <c r="Q92" s="560"/>
      <c r="R92" s="560"/>
      <c r="S92" s="560"/>
      <c r="T92" s="560"/>
      <c r="U92" s="560"/>
      <c r="V92" s="560"/>
      <c r="W92" s="560"/>
      <c r="X92" s="560"/>
      <c r="Y92" s="543"/>
      <c r="Z92" s="543"/>
      <c r="AA92" s="543"/>
      <c r="AB92" s="543"/>
      <c r="AC92" s="543"/>
      <c r="AD92" s="543"/>
      <c r="AE92" s="543"/>
      <c r="AF92" s="543"/>
      <c r="AG92" s="543"/>
    </row>
    <row r="93" spans="1:36" ht="17.25" x14ac:dyDescent="0.35">
      <c r="A93" s="543"/>
      <c r="B93" s="560"/>
      <c r="C93" s="561"/>
      <c r="D93" s="561"/>
      <c r="E93" s="561"/>
      <c r="F93" s="561"/>
      <c r="G93" s="561"/>
      <c r="H93" s="561"/>
      <c r="I93" s="560"/>
      <c r="J93" s="560"/>
      <c r="K93" s="560"/>
      <c r="L93" s="560"/>
      <c r="M93" s="560"/>
      <c r="N93" s="560"/>
      <c r="O93" s="560"/>
      <c r="P93" s="560"/>
      <c r="Q93" s="560"/>
      <c r="R93" s="560"/>
      <c r="S93" s="560"/>
      <c r="T93" s="560"/>
      <c r="U93" s="560"/>
      <c r="V93" s="560"/>
      <c r="W93" s="560"/>
      <c r="X93" s="560"/>
      <c r="Y93" s="543"/>
      <c r="Z93" s="543"/>
      <c r="AA93" s="543"/>
      <c r="AB93" s="543"/>
      <c r="AC93" s="543"/>
      <c r="AD93" s="543"/>
      <c r="AE93" s="543"/>
      <c r="AF93" s="543"/>
      <c r="AG93" s="543"/>
    </row>
    <row r="94" spans="1:36" ht="17.25" x14ac:dyDescent="0.35">
      <c r="A94" s="543"/>
      <c r="B94" s="560"/>
      <c r="C94" s="561"/>
      <c r="D94" s="561"/>
      <c r="E94" s="561"/>
      <c r="F94" s="561"/>
      <c r="G94" s="561"/>
      <c r="H94" s="561"/>
      <c r="I94" s="560"/>
      <c r="J94" s="560"/>
      <c r="K94" s="560"/>
      <c r="L94" s="560"/>
      <c r="M94" s="560"/>
      <c r="N94" s="560"/>
      <c r="O94" s="560"/>
      <c r="P94" s="560"/>
      <c r="Q94" s="560"/>
      <c r="R94" s="560"/>
      <c r="S94" s="560"/>
      <c r="T94" s="560"/>
      <c r="U94" s="560"/>
      <c r="V94" s="560"/>
      <c r="W94" s="560"/>
      <c r="X94" s="560"/>
      <c r="Y94" s="543"/>
      <c r="Z94" s="543"/>
      <c r="AA94" s="543"/>
      <c r="AB94" s="543"/>
      <c r="AC94" s="543"/>
      <c r="AD94" s="543"/>
      <c r="AE94" s="543"/>
      <c r="AF94" s="543"/>
      <c r="AG94" s="543"/>
    </row>
    <row r="95" spans="1:36" ht="17.25" x14ac:dyDescent="0.35">
      <c r="A95" s="543"/>
      <c r="B95" s="560"/>
      <c r="C95" s="561"/>
      <c r="D95" s="561"/>
      <c r="E95" s="561"/>
      <c r="F95" s="561"/>
      <c r="G95" s="561"/>
      <c r="H95" s="561"/>
      <c r="I95" s="560"/>
      <c r="J95" s="560"/>
      <c r="K95" s="560"/>
      <c r="L95" s="560"/>
      <c r="M95" s="560"/>
      <c r="N95" s="560"/>
      <c r="O95" s="560"/>
      <c r="P95" s="560"/>
      <c r="Q95" s="560"/>
      <c r="R95" s="560"/>
      <c r="S95" s="560"/>
      <c r="T95" s="560"/>
      <c r="U95" s="560"/>
      <c r="V95" s="560"/>
      <c r="W95" s="560"/>
      <c r="X95" s="560"/>
      <c r="Y95" s="543"/>
      <c r="Z95" s="543"/>
      <c r="AA95" s="543"/>
      <c r="AB95" s="543"/>
      <c r="AC95" s="543"/>
      <c r="AD95" s="543"/>
      <c r="AE95" s="543"/>
      <c r="AF95" s="543"/>
      <c r="AG95" s="543"/>
    </row>
    <row r="96" spans="1:36" ht="17.25" x14ac:dyDescent="0.35">
      <c r="A96" s="543"/>
      <c r="B96" s="560"/>
      <c r="C96" s="561"/>
      <c r="D96" s="561"/>
      <c r="E96" s="561"/>
      <c r="F96" s="561"/>
      <c r="G96" s="561"/>
      <c r="H96" s="561"/>
      <c r="I96" s="560"/>
      <c r="J96" s="560"/>
      <c r="K96" s="560"/>
      <c r="L96" s="560"/>
      <c r="M96" s="560"/>
      <c r="N96" s="560"/>
      <c r="O96" s="560"/>
      <c r="P96" s="560"/>
      <c r="Q96" s="560"/>
      <c r="R96" s="560"/>
      <c r="S96" s="560"/>
      <c r="T96" s="560"/>
      <c r="U96" s="560"/>
      <c r="V96" s="560"/>
      <c r="W96" s="560"/>
      <c r="X96" s="560"/>
      <c r="Y96" s="543"/>
      <c r="Z96" s="543"/>
      <c r="AA96" s="543"/>
      <c r="AB96" s="543"/>
      <c r="AC96" s="543"/>
      <c r="AD96" s="543"/>
      <c r="AE96" s="543"/>
      <c r="AF96" s="543"/>
      <c r="AG96" s="543"/>
    </row>
    <row r="97" spans="1:34" ht="17.25" x14ac:dyDescent="0.35">
      <c r="A97" s="543"/>
      <c r="B97" s="560"/>
      <c r="C97" s="561"/>
      <c r="D97" s="561"/>
      <c r="E97" s="561"/>
      <c r="F97" s="561"/>
      <c r="G97" s="561"/>
      <c r="H97" s="561"/>
      <c r="I97" s="560"/>
      <c r="J97" s="560"/>
      <c r="K97" s="560"/>
      <c r="L97" s="560"/>
      <c r="M97" s="560"/>
      <c r="N97" s="560"/>
      <c r="O97" s="560"/>
      <c r="P97" s="560"/>
      <c r="Q97" s="560"/>
      <c r="R97" s="560"/>
      <c r="S97" s="560"/>
      <c r="T97" s="560"/>
      <c r="U97" s="560"/>
      <c r="V97" s="560"/>
      <c r="W97" s="560"/>
      <c r="X97" s="560"/>
      <c r="Y97" s="543"/>
      <c r="Z97" s="543"/>
      <c r="AA97" s="543"/>
      <c r="AB97" s="543"/>
      <c r="AC97" s="543"/>
      <c r="AD97" s="543"/>
      <c r="AE97" s="543"/>
      <c r="AF97" s="543"/>
      <c r="AG97" s="543"/>
    </row>
    <row r="98" spans="1:34" ht="18" thickBot="1" x14ac:dyDescent="0.3">
      <c r="A98" s="823" t="s">
        <v>1276</v>
      </c>
      <c r="B98" s="823"/>
      <c r="C98" s="823"/>
      <c r="D98" s="823"/>
      <c r="E98" s="823"/>
      <c r="F98" s="823"/>
      <c r="G98" s="823"/>
      <c r="H98" s="823"/>
      <c r="I98" s="823"/>
      <c r="J98" s="823"/>
      <c r="K98" s="823"/>
      <c r="L98" s="823"/>
      <c r="M98" s="823"/>
      <c r="N98" s="823"/>
      <c r="O98" s="823"/>
      <c r="P98" s="823"/>
      <c r="Q98" s="823"/>
      <c r="R98" s="823"/>
      <c r="S98" s="823"/>
      <c r="T98" s="823"/>
      <c r="U98" s="823"/>
      <c r="V98" s="823"/>
      <c r="W98" s="823"/>
      <c r="X98" s="823"/>
      <c r="Y98" s="823"/>
      <c r="Z98" s="823"/>
      <c r="AA98" s="823"/>
      <c r="AB98" s="823"/>
      <c r="AC98" s="823"/>
      <c r="AD98" s="823"/>
      <c r="AE98" s="823"/>
      <c r="AF98" s="823"/>
      <c r="AG98" s="823"/>
      <c r="AH98" s="562"/>
    </row>
    <row r="99" spans="1:34" ht="18.75" thickTop="1" thickBot="1" x14ac:dyDescent="0.4">
      <c r="A99" s="543"/>
      <c r="B99" s="560"/>
      <c r="C99" s="561"/>
      <c r="D99" s="561"/>
      <c r="E99" s="561"/>
      <c r="F99" s="561"/>
      <c r="G99" s="561"/>
      <c r="H99" s="561"/>
      <c r="I99" s="560"/>
      <c r="J99" s="560"/>
      <c r="K99" s="560"/>
      <c r="L99" s="560"/>
      <c r="M99" s="560"/>
      <c r="N99" s="560"/>
      <c r="O99" s="560"/>
      <c r="P99" s="560"/>
      <c r="Q99" s="560"/>
      <c r="R99" s="560"/>
      <c r="S99" s="560"/>
      <c r="T99" s="560"/>
      <c r="U99" s="560"/>
      <c r="V99" s="560"/>
      <c r="W99" s="560"/>
      <c r="X99" s="560"/>
      <c r="Y99" s="543"/>
      <c r="Z99" s="543"/>
      <c r="AA99" s="543"/>
      <c r="AB99" s="543"/>
      <c r="AC99" s="543"/>
      <c r="AD99" s="543"/>
      <c r="AE99" s="543"/>
      <c r="AF99" s="543"/>
      <c r="AG99" s="543"/>
    </row>
    <row r="100" spans="1:34" ht="17.25" x14ac:dyDescent="0.35">
      <c r="A100" s="543"/>
      <c r="B100" s="797" t="s">
        <v>1042</v>
      </c>
      <c r="C100" s="798"/>
      <c r="D100" s="798"/>
      <c r="E100" s="798"/>
      <c r="F100" s="798"/>
      <c r="G100" s="798"/>
      <c r="H100" s="798"/>
      <c r="I100" s="798"/>
      <c r="J100" s="798"/>
      <c r="K100" s="798"/>
      <c r="L100" s="798"/>
      <c r="M100" s="798"/>
      <c r="N100" s="798"/>
      <c r="O100" s="798"/>
      <c r="P100" s="798"/>
      <c r="Q100" s="798"/>
      <c r="R100" s="798"/>
      <c r="S100" s="798"/>
      <c r="T100" s="799"/>
      <c r="U100" s="803" t="s">
        <v>880</v>
      </c>
      <c r="V100" s="804"/>
      <c r="W100" s="804"/>
      <c r="X100" s="804"/>
      <c r="Y100" s="804"/>
      <c r="Z100" s="804"/>
      <c r="AA100" s="804"/>
      <c r="AB100" s="804"/>
      <c r="AC100" s="804"/>
      <c r="AD100" s="804"/>
      <c r="AE100" s="804"/>
      <c r="AF100" s="805"/>
      <c r="AG100" s="543"/>
    </row>
    <row r="101" spans="1:34" ht="17.25" x14ac:dyDescent="0.35">
      <c r="A101" s="543"/>
      <c r="B101" s="877"/>
      <c r="C101" s="878"/>
      <c r="D101" s="878"/>
      <c r="E101" s="878"/>
      <c r="F101" s="878"/>
      <c r="G101" s="878"/>
      <c r="H101" s="878"/>
      <c r="I101" s="878"/>
      <c r="J101" s="878"/>
      <c r="K101" s="878"/>
      <c r="L101" s="878"/>
      <c r="M101" s="878"/>
      <c r="N101" s="878"/>
      <c r="O101" s="878"/>
      <c r="P101" s="878"/>
      <c r="Q101" s="878"/>
      <c r="R101" s="878"/>
      <c r="S101" s="878"/>
      <c r="T101" s="930"/>
      <c r="U101" s="806"/>
      <c r="V101" s="807"/>
      <c r="W101" s="807"/>
      <c r="X101" s="807"/>
      <c r="Y101" s="807"/>
      <c r="Z101" s="807"/>
      <c r="AA101" s="807"/>
      <c r="AB101" s="807"/>
      <c r="AC101" s="807"/>
      <c r="AD101" s="807"/>
      <c r="AE101" s="807"/>
      <c r="AF101" s="808"/>
      <c r="AG101" s="543"/>
    </row>
    <row r="102" spans="1:34" ht="17.25" x14ac:dyDescent="0.35">
      <c r="A102" s="543"/>
      <c r="B102" s="821" t="s">
        <v>1277</v>
      </c>
      <c r="C102" s="822"/>
      <c r="D102" s="822"/>
      <c r="E102" s="822"/>
      <c r="F102" s="822"/>
      <c r="G102" s="822"/>
      <c r="H102" s="822"/>
      <c r="I102" s="822"/>
      <c r="J102" s="822"/>
      <c r="K102" s="822"/>
      <c r="L102" s="822"/>
      <c r="M102" s="822"/>
      <c r="N102" s="822"/>
      <c r="O102" s="822"/>
      <c r="P102" s="822"/>
      <c r="Q102" s="822"/>
      <c r="R102" s="822"/>
      <c r="S102" s="822"/>
      <c r="T102" s="822"/>
      <c r="U102" s="811"/>
      <c r="V102" s="811"/>
      <c r="W102" s="811"/>
      <c r="X102" s="811"/>
      <c r="Y102" s="811"/>
      <c r="Z102" s="812"/>
      <c r="AA102" s="813">
        <f>+AH71</f>
        <v>1.2793407407407407</v>
      </c>
      <c r="AB102" s="814"/>
      <c r="AC102" s="814"/>
      <c r="AD102" s="814"/>
      <c r="AE102" s="795" t="s">
        <v>1250</v>
      </c>
      <c r="AF102" s="796"/>
      <c r="AG102" s="543"/>
    </row>
    <row r="103" spans="1:34" ht="17.25" x14ac:dyDescent="0.35">
      <c r="A103" s="543"/>
      <c r="B103" s="831" t="s">
        <v>1278</v>
      </c>
      <c r="C103" s="832"/>
      <c r="D103" s="832"/>
      <c r="E103" s="832"/>
      <c r="F103" s="832"/>
      <c r="G103" s="832"/>
      <c r="H103" s="832"/>
      <c r="I103" s="832"/>
      <c r="J103" s="832"/>
      <c r="K103" s="832"/>
      <c r="L103" s="832"/>
      <c r="M103" s="832"/>
      <c r="N103" s="832"/>
      <c r="O103" s="832"/>
      <c r="P103" s="832"/>
      <c r="Q103" s="832"/>
      <c r="R103" s="832"/>
      <c r="S103" s="832"/>
      <c r="T103" s="832"/>
      <c r="U103" s="789"/>
      <c r="V103" s="789"/>
      <c r="W103" s="789"/>
      <c r="X103" s="789"/>
      <c r="Y103" s="789"/>
      <c r="Z103" s="789"/>
      <c r="AA103" s="563"/>
      <c r="AB103" s="596"/>
      <c r="AC103" s="596"/>
      <c r="AD103" s="596"/>
      <c r="AE103" s="597"/>
      <c r="AF103" s="598"/>
      <c r="AG103" s="543"/>
    </row>
    <row r="104" spans="1:34" ht="17.25" x14ac:dyDescent="0.35">
      <c r="A104" s="600"/>
      <c r="B104" s="605"/>
      <c r="C104" s="564"/>
      <c r="D104" s="565" t="s">
        <v>1279</v>
      </c>
      <c r="E104" s="564"/>
      <c r="F104" s="564"/>
      <c r="G104" s="564"/>
      <c r="H104" s="564"/>
      <c r="I104" s="564"/>
      <c r="J104" s="564"/>
      <c r="K104" s="564"/>
      <c r="L104" s="564"/>
      <c r="M104" s="564"/>
      <c r="N104" s="564"/>
      <c r="O104" s="564"/>
      <c r="P104" s="833">
        <v>1.3</v>
      </c>
      <c r="Q104" s="833"/>
      <c r="R104" s="833"/>
      <c r="S104" s="833"/>
      <c r="T104" s="566"/>
      <c r="U104" s="791"/>
      <c r="V104" s="792"/>
      <c r="W104" s="792"/>
      <c r="X104" s="792"/>
      <c r="Y104" s="792"/>
      <c r="Z104" s="792"/>
      <c r="AA104" s="813">
        <f>+AA102*P104</f>
        <v>1.6631429629629628</v>
      </c>
      <c r="AB104" s="814"/>
      <c r="AC104" s="814"/>
      <c r="AD104" s="814"/>
      <c r="AE104" s="795" t="s">
        <v>1250</v>
      </c>
      <c r="AF104" s="796"/>
      <c r="AG104" s="543"/>
    </row>
    <row r="105" spans="1:34" ht="17.25" x14ac:dyDescent="0.35">
      <c r="A105" s="600"/>
      <c r="B105" s="824" t="s">
        <v>1280</v>
      </c>
      <c r="C105" s="825"/>
      <c r="D105" s="825"/>
      <c r="E105" s="825"/>
      <c r="F105" s="825"/>
      <c r="G105" s="825"/>
      <c r="H105" s="825"/>
      <c r="I105" s="825"/>
      <c r="J105" s="825"/>
      <c r="K105" s="825"/>
      <c r="L105" s="825"/>
      <c r="M105" s="825"/>
      <c r="N105" s="825"/>
      <c r="O105" s="825"/>
      <c r="P105" s="825"/>
      <c r="Q105" s="825"/>
      <c r="R105" s="825"/>
      <c r="S105" s="825"/>
      <c r="T105" s="825"/>
      <c r="U105" s="778"/>
      <c r="V105" s="778"/>
      <c r="W105" s="778"/>
      <c r="X105" s="778"/>
      <c r="Y105" s="778"/>
      <c r="Z105" s="778"/>
      <c r="AA105" s="567"/>
      <c r="AB105" s="606"/>
      <c r="AC105" s="606"/>
      <c r="AD105" s="606"/>
      <c r="AE105" s="600"/>
      <c r="AF105" s="601"/>
      <c r="AG105" s="543"/>
    </row>
    <row r="106" spans="1:34" ht="18" thickBot="1" x14ac:dyDescent="0.4">
      <c r="A106" s="543"/>
      <c r="B106" s="826"/>
      <c r="C106" s="827"/>
      <c r="D106" s="607" t="s">
        <v>1281</v>
      </c>
      <c r="E106" s="607"/>
      <c r="F106" s="607"/>
      <c r="G106" s="607"/>
      <c r="H106" s="607"/>
      <c r="I106" s="607"/>
      <c r="J106" s="608"/>
      <c r="K106" s="608"/>
      <c r="L106" s="608"/>
      <c r="M106" s="608"/>
      <c r="N106" s="608"/>
      <c r="O106" s="608"/>
      <c r="P106" s="828">
        <v>2.2000000000000002</v>
      </c>
      <c r="Q106" s="828"/>
      <c r="R106" s="828"/>
      <c r="S106" s="828"/>
      <c r="T106" s="609"/>
      <c r="U106" s="782"/>
      <c r="V106" s="783"/>
      <c r="W106" s="783"/>
      <c r="X106" s="783"/>
      <c r="Y106" s="783"/>
      <c r="Z106" s="784"/>
      <c r="AA106" s="829">
        <f>+AA102*P106</f>
        <v>2.8145496296296297</v>
      </c>
      <c r="AB106" s="830"/>
      <c r="AC106" s="830"/>
      <c r="AD106" s="830"/>
      <c r="AE106" s="772" t="s">
        <v>1250</v>
      </c>
      <c r="AF106" s="773"/>
      <c r="AG106" s="543"/>
    </row>
    <row r="107" spans="1:34" ht="17.25" x14ac:dyDescent="0.35">
      <c r="A107" s="543"/>
      <c r="B107" s="568"/>
      <c r="C107" s="568"/>
      <c r="D107" s="569"/>
      <c r="E107" s="569"/>
      <c r="F107" s="569"/>
      <c r="G107" s="569"/>
      <c r="H107" s="569"/>
      <c r="I107" s="569"/>
      <c r="J107" s="570"/>
      <c r="K107" s="570"/>
      <c r="L107" s="570"/>
      <c r="M107" s="570"/>
      <c r="N107" s="570"/>
      <c r="O107" s="570"/>
      <c r="P107" s="571"/>
      <c r="Q107" s="571"/>
      <c r="R107" s="571"/>
      <c r="S107" s="571"/>
      <c r="T107" s="560"/>
      <c r="U107" s="544"/>
      <c r="V107" s="544"/>
      <c r="W107" s="544"/>
      <c r="X107" s="544"/>
      <c r="Y107" s="544"/>
      <c r="Z107" s="544"/>
      <c r="AA107" s="572"/>
      <c r="AB107" s="572"/>
      <c r="AC107" s="572"/>
      <c r="AD107" s="572"/>
      <c r="AE107" s="573"/>
      <c r="AF107" s="573"/>
      <c r="AG107" s="543"/>
    </row>
    <row r="108" spans="1:34" ht="17.25" x14ac:dyDescent="0.35">
      <c r="A108" s="543"/>
      <c r="B108" s="568"/>
      <c r="C108" s="568"/>
      <c r="D108" s="569"/>
      <c r="E108" s="569"/>
      <c r="F108" s="569"/>
      <c r="G108" s="569"/>
      <c r="H108" s="569"/>
      <c r="I108" s="569"/>
      <c r="J108" s="570"/>
      <c r="K108" s="570"/>
      <c r="L108" s="570"/>
      <c r="M108" s="570"/>
      <c r="N108" s="570"/>
      <c r="O108" s="570"/>
      <c r="P108" s="571"/>
      <c r="Q108" s="571"/>
      <c r="R108" s="571"/>
      <c r="S108" s="571"/>
      <c r="T108" s="560"/>
      <c r="U108" s="544"/>
      <c r="V108" s="544"/>
      <c r="W108" s="544"/>
      <c r="X108" s="544"/>
      <c r="Y108" s="544"/>
      <c r="Z108" s="544"/>
      <c r="AA108" s="572"/>
      <c r="AB108" s="572"/>
      <c r="AC108" s="572"/>
      <c r="AD108" s="572"/>
      <c r="AE108" s="573"/>
      <c r="AF108" s="573"/>
      <c r="AG108" s="543"/>
    </row>
    <row r="109" spans="1:34" ht="18" thickBot="1" x14ac:dyDescent="0.3">
      <c r="A109" s="823" t="s">
        <v>1282</v>
      </c>
      <c r="B109" s="823"/>
      <c r="C109" s="823"/>
      <c r="D109" s="823"/>
      <c r="E109" s="823"/>
      <c r="F109" s="823"/>
      <c r="G109" s="823"/>
      <c r="H109" s="823"/>
      <c r="I109" s="823"/>
      <c r="J109" s="823"/>
      <c r="K109" s="823"/>
      <c r="L109" s="823"/>
      <c r="M109" s="823"/>
      <c r="N109" s="823"/>
      <c r="O109" s="823"/>
      <c r="P109" s="823"/>
      <c r="Q109" s="823"/>
      <c r="R109" s="823"/>
      <c r="S109" s="823"/>
      <c r="T109" s="823"/>
      <c r="U109" s="823"/>
      <c r="V109" s="823"/>
      <c r="W109" s="823"/>
      <c r="X109" s="823"/>
      <c r="Y109" s="823"/>
      <c r="Z109" s="823"/>
      <c r="AA109" s="823"/>
      <c r="AB109" s="823"/>
      <c r="AC109" s="823"/>
      <c r="AD109" s="823"/>
      <c r="AE109" s="823"/>
      <c r="AF109" s="823"/>
      <c r="AG109" s="823"/>
    </row>
    <row r="110" spans="1:34" ht="18.75" thickTop="1" thickBot="1" x14ac:dyDescent="0.4">
      <c r="A110" s="543"/>
      <c r="B110" s="560"/>
      <c r="C110" s="561"/>
      <c r="D110" s="561"/>
      <c r="E110" s="561"/>
      <c r="F110" s="561"/>
      <c r="G110" s="561"/>
      <c r="H110" s="561"/>
      <c r="I110" s="560"/>
      <c r="J110" s="560"/>
      <c r="K110" s="560"/>
      <c r="L110" s="560"/>
      <c r="M110" s="560"/>
      <c r="N110" s="560"/>
      <c r="O110" s="560"/>
      <c r="P110" s="560"/>
      <c r="Q110" s="560"/>
      <c r="R110" s="560"/>
      <c r="S110" s="560"/>
      <c r="T110" s="560"/>
      <c r="U110" s="560"/>
      <c r="V110" s="560"/>
      <c r="W110" s="560"/>
      <c r="X110" s="560"/>
      <c r="Y110" s="543"/>
      <c r="Z110" s="543"/>
      <c r="AA110" s="543"/>
      <c r="AB110" s="543"/>
      <c r="AC110" s="543"/>
      <c r="AD110" s="543"/>
      <c r="AE110" s="543"/>
      <c r="AF110" s="543"/>
      <c r="AG110" s="543"/>
    </row>
    <row r="111" spans="1:34" ht="17.25" x14ac:dyDescent="0.35">
      <c r="A111" s="543"/>
      <c r="B111" s="797" t="s">
        <v>1042</v>
      </c>
      <c r="C111" s="798"/>
      <c r="D111" s="798"/>
      <c r="E111" s="798"/>
      <c r="F111" s="798"/>
      <c r="G111" s="798"/>
      <c r="H111" s="798"/>
      <c r="I111" s="798"/>
      <c r="J111" s="798"/>
      <c r="K111" s="798"/>
      <c r="L111" s="798"/>
      <c r="M111" s="798"/>
      <c r="N111" s="798"/>
      <c r="O111" s="798"/>
      <c r="P111" s="798"/>
      <c r="Q111" s="798"/>
      <c r="R111" s="798"/>
      <c r="S111" s="798"/>
      <c r="T111" s="799"/>
      <c r="U111" s="803" t="s">
        <v>880</v>
      </c>
      <c r="V111" s="804"/>
      <c r="W111" s="804"/>
      <c r="X111" s="804"/>
      <c r="Y111" s="804"/>
      <c r="Z111" s="804"/>
      <c r="AA111" s="804"/>
      <c r="AB111" s="804"/>
      <c r="AC111" s="804"/>
      <c r="AD111" s="804"/>
      <c r="AE111" s="804"/>
      <c r="AF111" s="805"/>
      <c r="AG111" s="543"/>
    </row>
    <row r="112" spans="1:34" ht="17.25" x14ac:dyDescent="0.35">
      <c r="A112" s="543"/>
      <c r="B112" s="800"/>
      <c r="C112" s="801"/>
      <c r="D112" s="801"/>
      <c r="E112" s="801"/>
      <c r="F112" s="801"/>
      <c r="G112" s="801"/>
      <c r="H112" s="801"/>
      <c r="I112" s="801"/>
      <c r="J112" s="801"/>
      <c r="K112" s="801"/>
      <c r="L112" s="801"/>
      <c r="M112" s="801"/>
      <c r="N112" s="801"/>
      <c r="O112" s="801"/>
      <c r="P112" s="801"/>
      <c r="Q112" s="801"/>
      <c r="R112" s="801"/>
      <c r="S112" s="801"/>
      <c r="T112" s="802"/>
      <c r="U112" s="806"/>
      <c r="V112" s="807"/>
      <c r="W112" s="807"/>
      <c r="X112" s="807"/>
      <c r="Y112" s="807"/>
      <c r="Z112" s="807"/>
      <c r="AA112" s="807"/>
      <c r="AB112" s="807"/>
      <c r="AC112" s="807"/>
      <c r="AD112" s="807"/>
      <c r="AE112" s="807"/>
      <c r="AF112" s="808"/>
      <c r="AG112" s="543"/>
    </row>
    <row r="113" spans="1:39" ht="17.25" x14ac:dyDescent="0.35">
      <c r="A113" s="543"/>
      <c r="B113" s="595" t="s">
        <v>1277</v>
      </c>
      <c r="C113" s="574"/>
      <c r="D113" s="574"/>
      <c r="E113" s="574"/>
      <c r="F113" s="574"/>
      <c r="G113" s="574"/>
      <c r="H113" s="574"/>
      <c r="I113" s="574"/>
      <c r="J113" s="574"/>
      <c r="K113" s="575"/>
      <c r="L113" s="576"/>
      <c r="M113" s="577" t="s">
        <v>1283</v>
      </c>
      <c r="N113" s="576"/>
      <c r="O113" s="576"/>
      <c r="P113" s="576"/>
      <c r="Q113" s="576"/>
      <c r="R113" s="809">
        <v>0.8</v>
      </c>
      <c r="S113" s="809"/>
      <c r="T113" s="578"/>
      <c r="U113" s="810"/>
      <c r="V113" s="811"/>
      <c r="W113" s="811"/>
      <c r="X113" s="811"/>
      <c r="Y113" s="811"/>
      <c r="Z113" s="812"/>
      <c r="AA113" s="813">
        <f>AA102*R113</f>
        <v>1.0234725925925925</v>
      </c>
      <c r="AB113" s="814"/>
      <c r="AC113" s="814"/>
      <c r="AD113" s="814"/>
      <c r="AE113" s="795" t="s">
        <v>1250</v>
      </c>
      <c r="AF113" s="796"/>
      <c r="AG113" s="543"/>
    </row>
    <row r="114" spans="1:39" ht="17.25" x14ac:dyDescent="0.35">
      <c r="A114" s="543"/>
      <c r="B114" s="787" t="s">
        <v>1278</v>
      </c>
      <c r="C114" s="788"/>
      <c r="D114" s="788"/>
      <c r="E114" s="788"/>
      <c r="F114" s="788"/>
      <c r="G114" s="788"/>
      <c r="H114" s="788"/>
      <c r="I114" s="788"/>
      <c r="J114" s="788"/>
      <c r="K114" s="788"/>
      <c r="L114" s="788"/>
      <c r="M114" s="788"/>
      <c r="N114" s="788"/>
      <c r="O114" s="788"/>
      <c r="P114" s="788"/>
      <c r="Q114" s="788"/>
      <c r="R114" s="788"/>
      <c r="S114" s="788"/>
      <c r="T114" s="788"/>
      <c r="U114" s="789"/>
      <c r="V114" s="789"/>
      <c r="W114" s="789"/>
      <c r="X114" s="789"/>
      <c r="Y114" s="789"/>
      <c r="Z114" s="789"/>
      <c r="AA114" s="563"/>
      <c r="AB114" s="596"/>
      <c r="AC114" s="596"/>
      <c r="AD114" s="596"/>
      <c r="AE114" s="597"/>
      <c r="AF114" s="598"/>
      <c r="AG114" s="543"/>
    </row>
    <row r="115" spans="1:39" ht="17.25" x14ac:dyDescent="0.35">
      <c r="A115" s="543"/>
      <c r="B115" s="599"/>
      <c r="C115" s="579"/>
      <c r="D115" s="580" t="s">
        <v>1279</v>
      </c>
      <c r="E115" s="579"/>
      <c r="F115" s="579"/>
      <c r="G115" s="579"/>
      <c r="H115" s="579"/>
      <c r="I115" s="579"/>
      <c r="J115" s="579"/>
      <c r="K115" s="579"/>
      <c r="L115" s="579"/>
      <c r="M115" s="579"/>
      <c r="N115" s="579"/>
      <c r="O115" s="579"/>
      <c r="P115" s="790">
        <v>1.3</v>
      </c>
      <c r="Q115" s="790"/>
      <c r="R115" s="790"/>
      <c r="S115" s="790"/>
      <c r="T115" s="581"/>
      <c r="U115" s="791"/>
      <c r="V115" s="792"/>
      <c r="W115" s="792"/>
      <c r="X115" s="792"/>
      <c r="Y115" s="792"/>
      <c r="Z115" s="792"/>
      <c r="AA115" s="793">
        <f>+AA113*P115</f>
        <v>1.3305143703703703</v>
      </c>
      <c r="AB115" s="794"/>
      <c r="AC115" s="794"/>
      <c r="AD115" s="794"/>
      <c r="AE115" s="795" t="s">
        <v>1250</v>
      </c>
      <c r="AF115" s="796"/>
      <c r="AG115" s="543"/>
    </row>
    <row r="116" spans="1:39" ht="17.25" x14ac:dyDescent="0.35">
      <c r="A116" s="543"/>
      <c r="B116" s="774" t="s">
        <v>1280</v>
      </c>
      <c r="C116" s="775"/>
      <c r="D116" s="775"/>
      <c r="E116" s="775"/>
      <c r="F116" s="775"/>
      <c r="G116" s="775"/>
      <c r="H116" s="775"/>
      <c r="I116" s="775"/>
      <c r="J116" s="775"/>
      <c r="K116" s="775"/>
      <c r="L116" s="775"/>
      <c r="M116" s="775"/>
      <c r="N116" s="775"/>
      <c r="O116" s="775"/>
      <c r="P116" s="775"/>
      <c r="Q116" s="775"/>
      <c r="R116" s="775"/>
      <c r="S116" s="775"/>
      <c r="T116" s="776"/>
      <c r="U116" s="777"/>
      <c r="V116" s="778"/>
      <c r="W116" s="778"/>
      <c r="X116" s="778"/>
      <c r="Y116" s="778"/>
      <c r="Z116" s="778"/>
      <c r="AA116" s="582"/>
      <c r="AB116" s="600"/>
      <c r="AC116" s="600"/>
      <c r="AD116" s="600"/>
      <c r="AE116" s="600"/>
      <c r="AF116" s="601"/>
      <c r="AG116" s="543"/>
    </row>
    <row r="117" spans="1:39" ht="18" thickBot="1" x14ac:dyDescent="0.4">
      <c r="A117" s="543"/>
      <c r="B117" s="779"/>
      <c r="C117" s="780"/>
      <c r="D117" s="602" t="s">
        <v>1281</v>
      </c>
      <c r="E117" s="602"/>
      <c r="F117" s="602"/>
      <c r="G117" s="602"/>
      <c r="H117" s="602"/>
      <c r="I117" s="602"/>
      <c r="J117" s="603"/>
      <c r="K117" s="603"/>
      <c r="L117" s="603"/>
      <c r="M117" s="603"/>
      <c r="N117" s="603"/>
      <c r="O117" s="603"/>
      <c r="P117" s="781">
        <v>2.2000000000000002</v>
      </c>
      <c r="Q117" s="781"/>
      <c r="R117" s="781"/>
      <c r="S117" s="781"/>
      <c r="T117" s="604"/>
      <c r="U117" s="782"/>
      <c r="V117" s="783"/>
      <c r="W117" s="783"/>
      <c r="X117" s="783"/>
      <c r="Y117" s="783"/>
      <c r="Z117" s="784"/>
      <c r="AA117" s="785">
        <f>+AA113*P117</f>
        <v>2.2516397037037037</v>
      </c>
      <c r="AB117" s="786"/>
      <c r="AC117" s="786"/>
      <c r="AD117" s="786"/>
      <c r="AE117" s="772" t="s">
        <v>1250</v>
      </c>
      <c r="AF117" s="773"/>
      <c r="AG117" s="543"/>
      <c r="AL117" s="583"/>
      <c r="AM117" s="583"/>
    </row>
    <row r="118" spans="1:39" ht="17.25" x14ac:dyDescent="0.35">
      <c r="A118" s="543"/>
      <c r="B118" s="568"/>
      <c r="C118" s="568"/>
      <c r="D118" s="569"/>
      <c r="E118" s="569"/>
      <c r="F118" s="569"/>
      <c r="G118" s="569"/>
      <c r="H118" s="569"/>
      <c r="I118" s="569"/>
      <c r="J118" s="570"/>
      <c r="K118" s="570"/>
      <c r="L118" s="570"/>
      <c r="M118" s="570"/>
      <c r="N118" s="570"/>
      <c r="O118" s="570"/>
      <c r="P118" s="571"/>
      <c r="Q118" s="571"/>
      <c r="R118" s="571"/>
      <c r="S118" s="571"/>
      <c r="T118" s="560"/>
      <c r="U118" s="544"/>
      <c r="V118" s="544"/>
      <c r="W118" s="544"/>
      <c r="X118" s="544"/>
      <c r="Y118" s="544"/>
      <c r="Z118" s="544"/>
      <c r="AA118" s="572"/>
      <c r="AB118" s="572"/>
      <c r="AC118" s="572"/>
      <c r="AD118" s="572"/>
      <c r="AE118" s="573"/>
      <c r="AF118" s="573"/>
      <c r="AG118" s="543"/>
    </row>
    <row r="119" spans="1:39" ht="17.25" x14ac:dyDescent="0.35">
      <c r="A119" s="543"/>
      <c r="B119" s="568"/>
      <c r="C119" s="568"/>
      <c r="D119" s="569"/>
      <c r="E119" s="569"/>
      <c r="F119" s="569"/>
      <c r="G119" s="569"/>
      <c r="H119" s="569"/>
      <c r="I119" s="569"/>
      <c r="J119" s="570"/>
      <c r="K119" s="570"/>
      <c r="L119" s="570"/>
      <c r="M119" s="570"/>
      <c r="N119" s="570"/>
      <c r="O119" s="570"/>
      <c r="P119" s="571"/>
      <c r="Q119" s="571"/>
      <c r="R119" s="571"/>
      <c r="S119" s="571"/>
      <c r="T119" s="560"/>
      <c r="U119" s="544"/>
      <c r="V119" s="544"/>
      <c r="W119" s="544"/>
      <c r="X119" s="544"/>
      <c r="Y119" s="544"/>
      <c r="Z119" s="544"/>
      <c r="AA119" s="572"/>
      <c r="AB119" s="572"/>
      <c r="AC119" s="572"/>
      <c r="AD119" s="572"/>
      <c r="AE119" s="573"/>
      <c r="AF119" s="573"/>
      <c r="AG119" s="543"/>
    </row>
  </sheetData>
  <mergeCells count="236">
    <mergeCell ref="AA80:AD80"/>
    <mergeCell ref="AH80:AJ80"/>
    <mergeCell ref="AE104:AF104"/>
    <mergeCell ref="A98:AG98"/>
    <mergeCell ref="B100:T101"/>
    <mergeCell ref="U100:AF101"/>
    <mergeCell ref="U102:Z102"/>
    <mergeCell ref="AA102:AD102"/>
    <mergeCell ref="AE102:AF102"/>
    <mergeCell ref="B73:AF73"/>
    <mergeCell ref="AG73:AL73"/>
    <mergeCell ref="B74:J75"/>
    <mergeCell ref="K74:T75"/>
    <mergeCell ref="U74:AF75"/>
    <mergeCell ref="AG74:AL75"/>
    <mergeCell ref="B76:N76"/>
    <mergeCell ref="O76:Q76"/>
    <mergeCell ref="U76:Z78"/>
    <mergeCell ref="AA76:AD78"/>
    <mergeCell ref="AE76:AF78"/>
    <mergeCell ref="AJ76:AL76"/>
    <mergeCell ref="B77:N77"/>
    <mergeCell ref="O77:Q77"/>
    <mergeCell ref="AJ77:AL77"/>
    <mergeCell ref="B78:N78"/>
    <mergeCell ref="O78:Q78"/>
    <mergeCell ref="R78:T78"/>
    <mergeCell ref="AG78:AJ78"/>
    <mergeCell ref="AK78:AL78"/>
    <mergeCell ref="A1:AG1"/>
    <mergeCell ref="F7:J7"/>
    <mergeCell ref="B9:AF9"/>
    <mergeCell ref="AG9:AL9"/>
    <mergeCell ref="B10:J11"/>
    <mergeCell ref="K10:T11"/>
    <mergeCell ref="U10:AF11"/>
    <mergeCell ref="AG10:AL11"/>
    <mergeCell ref="B2:AL2"/>
    <mergeCell ref="AK14:AL14"/>
    <mergeCell ref="B17:AF17"/>
    <mergeCell ref="AG17:AL17"/>
    <mergeCell ref="B18:J19"/>
    <mergeCell ref="K18:T19"/>
    <mergeCell ref="U18:AF19"/>
    <mergeCell ref="AG18:AL19"/>
    <mergeCell ref="B12:N12"/>
    <mergeCell ref="O12:Q12"/>
    <mergeCell ref="U12:Z14"/>
    <mergeCell ref="AA12:AD14"/>
    <mergeCell ref="AE12:AF14"/>
    <mergeCell ref="AJ12:AL12"/>
    <mergeCell ref="B13:N13"/>
    <mergeCell ref="O13:Q13"/>
    <mergeCell ref="R13:T13"/>
    <mergeCell ref="AJ13:AL13"/>
    <mergeCell ref="B14:N14"/>
    <mergeCell ref="O14:Q14"/>
    <mergeCell ref="R14:T14"/>
    <mergeCell ref="AG14:AJ14"/>
    <mergeCell ref="AG22:AJ22"/>
    <mergeCell ref="AK22:AL22"/>
    <mergeCell ref="B25:AF25"/>
    <mergeCell ref="AG25:AL25"/>
    <mergeCell ref="B26:J27"/>
    <mergeCell ref="K26:T27"/>
    <mergeCell ref="U26:AF27"/>
    <mergeCell ref="AG26:AL27"/>
    <mergeCell ref="AA20:AD22"/>
    <mergeCell ref="AE20:AF22"/>
    <mergeCell ref="AJ20:AL20"/>
    <mergeCell ref="B21:N21"/>
    <mergeCell ref="O21:Q21"/>
    <mergeCell ref="R21:T21"/>
    <mergeCell ref="AJ21:AL21"/>
    <mergeCell ref="B22:N22"/>
    <mergeCell ref="O22:Q22"/>
    <mergeCell ref="R22:T22"/>
    <mergeCell ref="B20:N20"/>
    <mergeCell ref="O20:Q20"/>
    <mergeCell ref="U20:Z22"/>
    <mergeCell ref="AK30:AL30"/>
    <mergeCell ref="B32:AF32"/>
    <mergeCell ref="AG32:AL32"/>
    <mergeCell ref="B33:J34"/>
    <mergeCell ref="K33:T34"/>
    <mergeCell ref="U33:AF34"/>
    <mergeCell ref="AG33:AL34"/>
    <mergeCell ref="B28:N28"/>
    <mergeCell ref="O28:Q28"/>
    <mergeCell ref="U28:Z30"/>
    <mergeCell ref="AA28:AD30"/>
    <mergeCell ref="AE28:AF30"/>
    <mergeCell ref="AJ28:AL28"/>
    <mergeCell ref="B29:N29"/>
    <mergeCell ref="O29:Q29"/>
    <mergeCell ref="R29:T29"/>
    <mergeCell ref="AJ29:AL29"/>
    <mergeCell ref="B30:N30"/>
    <mergeCell ref="O30:Q30"/>
    <mergeCell ref="R30:T30"/>
    <mergeCell ref="AG30:AJ30"/>
    <mergeCell ref="AG37:AJ37"/>
    <mergeCell ref="AK37:AL37"/>
    <mergeCell ref="B40:AF40"/>
    <mergeCell ref="AG40:AL40"/>
    <mergeCell ref="B41:J42"/>
    <mergeCell ref="K41:T42"/>
    <mergeCell ref="U41:AF42"/>
    <mergeCell ref="AG41:AL42"/>
    <mergeCell ref="AA35:AD37"/>
    <mergeCell ref="AE35:AF37"/>
    <mergeCell ref="AJ35:AL35"/>
    <mergeCell ref="B36:N36"/>
    <mergeCell ref="O36:Q36"/>
    <mergeCell ref="R36:T36"/>
    <mergeCell ref="AJ36:AL36"/>
    <mergeCell ref="B37:N37"/>
    <mergeCell ref="O37:Q37"/>
    <mergeCell ref="R37:T37"/>
    <mergeCell ref="B35:N35"/>
    <mergeCell ref="O35:Q35"/>
    <mergeCell ref="U35:Z37"/>
    <mergeCell ref="B49:AF49"/>
    <mergeCell ref="AG49:AL49"/>
    <mergeCell ref="B50:J51"/>
    <mergeCell ref="K50:T51"/>
    <mergeCell ref="U50:AF51"/>
    <mergeCell ref="AG50:AL51"/>
    <mergeCell ref="AJ43:AL43"/>
    <mergeCell ref="AJ44:AL44"/>
    <mergeCell ref="B45:N45"/>
    <mergeCell ref="O45:Q45"/>
    <mergeCell ref="R45:T45"/>
    <mergeCell ref="AG45:AJ45"/>
    <mergeCell ref="AK45:AL45"/>
    <mergeCell ref="R44:T44"/>
    <mergeCell ref="U43:Z45"/>
    <mergeCell ref="AA43:AD45"/>
    <mergeCell ref="AE43:AF45"/>
    <mergeCell ref="B43:N43"/>
    <mergeCell ref="O43:Q43"/>
    <mergeCell ref="B44:N44"/>
    <mergeCell ref="O44:Q44"/>
    <mergeCell ref="AK54:AL55"/>
    <mergeCell ref="B55:N55"/>
    <mergeCell ref="O55:Q55"/>
    <mergeCell ref="R55:T55"/>
    <mergeCell ref="B57:AF57"/>
    <mergeCell ref="AG57:AL57"/>
    <mergeCell ref="AA52:AD55"/>
    <mergeCell ref="AE52:AF55"/>
    <mergeCell ref="AJ52:AL52"/>
    <mergeCell ref="B53:N53"/>
    <mergeCell ref="O53:Q53"/>
    <mergeCell ref="AJ53:AL53"/>
    <mergeCell ref="B54:N54"/>
    <mergeCell ref="O54:Q54"/>
    <mergeCell ref="R54:T54"/>
    <mergeCell ref="AG54:AJ55"/>
    <mergeCell ref="B52:N52"/>
    <mergeCell ref="O52:Q52"/>
    <mergeCell ref="U52:Z55"/>
    <mergeCell ref="U58:AF59"/>
    <mergeCell ref="AG58:AL59"/>
    <mergeCell ref="B60:N60"/>
    <mergeCell ref="O60:Q60"/>
    <mergeCell ref="U60:Z62"/>
    <mergeCell ref="AA60:AD62"/>
    <mergeCell ref="AE60:AF62"/>
    <mergeCell ref="AJ60:AL60"/>
    <mergeCell ref="B61:N61"/>
    <mergeCell ref="O61:Q61"/>
    <mergeCell ref="R61:T61"/>
    <mergeCell ref="B58:J59"/>
    <mergeCell ref="K58:T59"/>
    <mergeCell ref="B64:AF64"/>
    <mergeCell ref="AG64:AL64"/>
    <mergeCell ref="B65:J66"/>
    <mergeCell ref="K65:T66"/>
    <mergeCell ref="U65:AF66"/>
    <mergeCell ref="AG65:AL66"/>
    <mergeCell ref="AJ61:AL61"/>
    <mergeCell ref="B62:N62"/>
    <mergeCell ref="O62:Q62"/>
    <mergeCell ref="R62:T62"/>
    <mergeCell ref="AG62:AJ62"/>
    <mergeCell ref="AK62:AL62"/>
    <mergeCell ref="B67:N67"/>
    <mergeCell ref="O67:Q67"/>
    <mergeCell ref="U67:Z69"/>
    <mergeCell ref="AA67:AD69"/>
    <mergeCell ref="AE67:AF69"/>
    <mergeCell ref="AJ67:AL67"/>
    <mergeCell ref="B68:N68"/>
    <mergeCell ref="O68:Q68"/>
    <mergeCell ref="AJ68:AL68"/>
    <mergeCell ref="B69:N69"/>
    <mergeCell ref="O69:Q69"/>
    <mergeCell ref="R69:T69"/>
    <mergeCell ref="B111:T112"/>
    <mergeCell ref="U111:AF112"/>
    <mergeCell ref="R113:S113"/>
    <mergeCell ref="U113:Z113"/>
    <mergeCell ref="AA113:AD113"/>
    <mergeCell ref="AE113:AF113"/>
    <mergeCell ref="AG69:AJ69"/>
    <mergeCell ref="AK69:AL69"/>
    <mergeCell ref="AA71:AD71"/>
    <mergeCell ref="AH71:AJ71"/>
    <mergeCell ref="B102:T102"/>
    <mergeCell ref="A109:AG109"/>
    <mergeCell ref="AE106:AF106"/>
    <mergeCell ref="B105:T105"/>
    <mergeCell ref="U105:Z105"/>
    <mergeCell ref="B106:C106"/>
    <mergeCell ref="P106:S106"/>
    <mergeCell ref="U106:Z106"/>
    <mergeCell ref="AA106:AD106"/>
    <mergeCell ref="B103:T103"/>
    <mergeCell ref="U103:Z103"/>
    <mergeCell ref="P104:S104"/>
    <mergeCell ref="U104:Z104"/>
    <mergeCell ref="AA104:AD104"/>
    <mergeCell ref="AE117:AF117"/>
    <mergeCell ref="B116:T116"/>
    <mergeCell ref="U116:Z116"/>
    <mergeCell ref="B117:C117"/>
    <mergeCell ref="P117:S117"/>
    <mergeCell ref="U117:Z117"/>
    <mergeCell ref="AA117:AD117"/>
    <mergeCell ref="B114:T114"/>
    <mergeCell ref="U114:Z114"/>
    <mergeCell ref="P115:S115"/>
    <mergeCell ref="U115:Z115"/>
    <mergeCell ref="AA115:AD115"/>
    <mergeCell ref="AE115:AF11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11</vt:i4>
      </vt:variant>
    </vt:vector>
  </HeadingPairs>
  <TitlesOfParts>
    <vt:vector size="31" baseType="lpstr">
      <vt:lpstr>Relaciones</vt:lpstr>
      <vt:lpstr>Entrada Manhole (Q Proyectado)</vt:lpstr>
      <vt:lpstr>Entrada Manhole (Q Actual)</vt:lpstr>
      <vt:lpstr>Entrada Tuberia</vt:lpstr>
      <vt:lpstr>Salida Datos Manhole</vt:lpstr>
      <vt:lpstr>Data</vt:lpstr>
      <vt:lpstr>Col. Primario</vt:lpstr>
      <vt:lpstr>Hoja2</vt:lpstr>
      <vt:lpstr>DOTACION NO DOMESTICA</vt:lpstr>
      <vt:lpstr>CAUDALES NO DOMICILIARIOS</vt:lpstr>
      <vt:lpstr>COLECTOR Nº 07- AV. ARICA</vt:lpstr>
      <vt:lpstr>A CAMARA DE BOMBEO</vt:lpstr>
      <vt:lpstr>PARA COMPARACION </vt:lpstr>
      <vt:lpstr>Noe</vt:lpstr>
      <vt:lpstr>Desarenador</vt:lpstr>
      <vt:lpstr>CDB</vt:lpstr>
      <vt:lpstr>Diseño Hidraulico</vt:lpstr>
      <vt:lpstr>Linea de Impulcion</vt:lpstr>
      <vt:lpstr>Potencia de Bomba</vt:lpstr>
      <vt:lpstr>Hoja1</vt:lpstr>
      <vt:lpstr>'A CAMARA DE BOMBEO'!Área_de_impresión</vt:lpstr>
      <vt:lpstr>CDB!Área_de_impresión</vt:lpstr>
      <vt:lpstr>'Col. Primario'!Área_de_impresión</vt:lpstr>
      <vt:lpstr>'COLECTOR Nº 07- AV. ARICA'!Área_de_impresión</vt:lpstr>
      <vt:lpstr>Desarenador!Área_de_impresión</vt:lpstr>
      <vt:lpstr>'Diseño Hidraulico'!Área_de_impresión</vt:lpstr>
      <vt:lpstr>Hoja1!Área_de_impresión</vt:lpstr>
      <vt:lpstr>'Linea de Impulcion'!Área_de_impresión</vt:lpstr>
      <vt:lpstr>Noe!Área_de_impresión</vt:lpstr>
      <vt:lpstr>'PARA COMPARACION '!Área_de_impresión</vt:lpstr>
      <vt:lpstr>'Potencia de Bomba'!Área_de_impresión</vt:lpstr>
    </vt:vector>
  </TitlesOfParts>
  <Company>OCGN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OCGN</dc:creator>
  <cp:lastModifiedBy>USUARIO</cp:lastModifiedBy>
  <cp:lastPrinted>2021-05-21T13:59:56Z</cp:lastPrinted>
  <dcterms:created xsi:type="dcterms:W3CDTF">2008-05-26T13:39:49Z</dcterms:created>
  <dcterms:modified xsi:type="dcterms:W3CDTF">2021-05-21T14:06:33Z</dcterms:modified>
</cp:coreProperties>
</file>