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PETA JAVIER CARRASCO AÑO 2022\13. EXPEDIENTE TECNICO PYV42 VIA CANAL FINAL\21. ANEXOS DE CARPETA DE FINANIAMIENTO 21-10-2022\12.EXPEDIENTE TECNICO EDITABLE Y ESCANEADO\7. PRESUPUESTO\7.7 RESUMEN DE PRESUPUESTO\"/>
    </mc:Choice>
  </mc:AlternateContent>
  <xr:revisionPtr revIDLastSave="0" documentId="13_ncr:1_{3F9FFF50-EA50-445F-9A46-DA57FA4981E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r:id="rId1"/>
    <sheet name="PARA HOSTITAL" sheetId="4" r:id="rId2"/>
    <sheet name="Presupuesto (2)" sheetId="3" r:id="rId3"/>
    <sheet name="Presupuesto" sheetId="2" r:id="rId4"/>
  </sheets>
  <definedNames>
    <definedName name="_xlnm.Print_Area" localSheetId="1">'PARA HOSTITAL'!$C$3:$L$27</definedName>
    <definedName name="_xlnm.Print_Area" localSheetId="3">Presupuesto!$C$3:$L$19</definedName>
    <definedName name="_xlnm.Print_Area" localSheetId="2">'Presupuesto (2)'!$C$3:$L$21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4" l="1"/>
  <c r="L25" i="4"/>
  <c r="L17" i="4"/>
  <c r="L18" i="4" s="1"/>
  <c r="L19" i="4" l="1"/>
  <c r="L21" i="3" l="1"/>
  <c r="L12" i="3"/>
  <c r="L12" i="2"/>
  <c r="L13" i="2" s="1"/>
  <c r="L13" i="3" l="1"/>
  <c r="L14" i="3"/>
  <c r="L14" i="2"/>
  <c r="N9" i="1"/>
  <c r="N11" i="1" s="1"/>
  <c r="O14" i="1" s="1"/>
  <c r="D10" i="1"/>
  <c r="D14" i="1" s="1"/>
  <c r="D15" i="1" s="1"/>
  <c r="F17" i="1"/>
  <c r="G19" i="1" s="1"/>
  <c r="F8" i="1"/>
  <c r="I11" i="1"/>
  <c r="L20" i="4" l="1"/>
  <c r="L21" i="4" s="1"/>
  <c r="L15" i="3"/>
  <c r="L17" i="3" s="1"/>
  <c r="L16" i="3"/>
  <c r="L15" i="2"/>
  <c r="O15" i="1"/>
  <c r="O16" i="1"/>
  <c r="D16" i="1"/>
  <c r="D17" i="1" s="1"/>
  <c r="L22" i="4" l="1"/>
  <c r="L18" i="3"/>
  <c r="O17" i="1"/>
  <c r="O18" i="1"/>
  <c r="O19" i="1" s="1"/>
  <c r="D18" i="1"/>
  <c r="D19" i="1" s="1"/>
  <c r="L19" i="3" l="1"/>
  <c r="L16" i="2"/>
  <c r="L17" i="2" s="1"/>
  <c r="L18" i="2" l="1"/>
  <c r="L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Amado Quinde Marchena</author>
  </authors>
  <commentList>
    <comment ref="L28" authorId="0" shapeId="0" xr:uid="{8AC18F26-F233-459D-A20A-C168916A62F2}">
      <text>
        <r>
          <rPr>
            <b/>
            <sz val="9"/>
            <color indexed="81"/>
            <rFont val="Tahoma"/>
            <family val="2"/>
          </rPr>
          <t>David Amado Quinde Marchena:</t>
        </r>
        <r>
          <rPr>
            <sz val="9"/>
            <color indexed="81"/>
            <rFont val="Tahoma"/>
            <family val="2"/>
          </rPr>
          <t xml:space="preserve">
costo de obra agregado el costo de sipervisión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Amado Quinde Marchena</author>
  </authors>
  <commentList>
    <comment ref="L22" authorId="0" shapeId="0" xr:uid="{560D8D71-B813-4A9C-A05F-7BFB35EFC892}">
      <text>
        <r>
          <rPr>
            <b/>
            <sz val="9"/>
            <color indexed="81"/>
            <rFont val="Tahoma"/>
            <family val="2"/>
          </rPr>
          <t>David Amado Quinde Marchena:</t>
        </r>
        <r>
          <rPr>
            <sz val="9"/>
            <color indexed="81"/>
            <rFont val="Tahoma"/>
            <family val="2"/>
          </rPr>
          <t xml:space="preserve">
costo de obra agregado el costo de sipervisión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Amado Quinde Marchena</author>
  </authors>
  <commentList>
    <comment ref="L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David Amado Quinde Marchena:</t>
        </r>
        <r>
          <rPr>
            <sz val="9"/>
            <color indexed="81"/>
            <rFont val="Tahoma"/>
            <family val="2"/>
          </rPr>
          <t xml:space="preserve">
costo de obra agregado el costo de sipervisión
</t>
        </r>
      </text>
    </comment>
  </commentList>
</comments>
</file>

<file path=xl/sharedStrings.xml><?xml version="1.0" encoding="utf-8"?>
<sst xmlns="http://schemas.openxmlformats.org/spreadsheetml/2006/main" count="113" uniqueCount="55">
  <si>
    <t xml:space="preserve">ESTRUCTURAS </t>
  </si>
  <si>
    <t>ARQUITECTURA</t>
  </si>
  <si>
    <t>INS SANITARIAS</t>
  </si>
  <si>
    <t>INS ELECTRICAS</t>
  </si>
  <si>
    <t xml:space="preserve">PLAN DE CONTIGENCIA </t>
  </si>
  <si>
    <t xml:space="preserve">COSTO DIRECTO </t>
  </si>
  <si>
    <t>CD</t>
  </si>
  <si>
    <t>GG</t>
  </si>
  <si>
    <t>UT</t>
  </si>
  <si>
    <t>ST</t>
  </si>
  <si>
    <t>IGV</t>
  </si>
  <si>
    <t>TP</t>
  </si>
  <si>
    <t xml:space="preserve">RESUMEN DEL PRESPUESTO </t>
  </si>
  <si>
    <t>COMPONENTE</t>
  </si>
  <si>
    <t xml:space="preserve">SUB PRESPUESTO </t>
  </si>
  <si>
    <t>01</t>
  </si>
  <si>
    <t>02</t>
  </si>
  <si>
    <t xml:space="preserve">GASTOS GENERALES </t>
  </si>
  <si>
    <t xml:space="preserve">UTILIDAD </t>
  </si>
  <si>
    <t>SUB TOTAL</t>
  </si>
  <si>
    <t>PRESPUESTO DE OBRA</t>
  </si>
  <si>
    <t>SUPERVISION DE OBRA</t>
  </si>
  <si>
    <t>PRESPUESTO TOTAL DE OBRA</t>
  </si>
  <si>
    <t>GOBIERNO REGIONAL DE TUMBES</t>
  </si>
  <si>
    <t xml:space="preserve">PROYECTO: </t>
  </si>
  <si>
    <t>UBICACIÓN:</t>
  </si>
  <si>
    <t>RESPONSABLE:</t>
  </si>
  <si>
    <t>FECHA:</t>
  </si>
  <si>
    <t>10.00 % C.D. aprox. segun desagregado</t>
  </si>
  <si>
    <t>5.00 % C.D.</t>
  </si>
  <si>
    <t>"CAMBIO DE REDES DE AGUA POTABLE Y REDES DE ALCANTARILLADO"</t>
  </si>
  <si>
    <t>"PAVIMENTO RIGIDO"</t>
  </si>
  <si>
    <t>30 SETIEMBRE 2022</t>
  </si>
  <si>
    <t>TUMBES - TUMBES - TUMBES- BARRIO SAN JOSE</t>
  </si>
  <si>
    <t>"RECONSTRUCCIÓN DE PISTAS Y VEREDAS EN LA CALLE TARAPACA, AV. PIURA, AV. ARICA, CALLE 24 DE JULIO Y PROLONGACION TARAPACA DEL BARRIO SAN JOSE DEL DISTRITO DE TUMBES - PROVINCIA DE TUMBES - DEPARTAMENTO DE TUMBES"</t>
  </si>
  <si>
    <t>COSTO CONTROL CONCURRENTE 2%</t>
  </si>
  <si>
    <t>OBRAS PROVISIONALES, TRABAJOS PRELIMINARES SEGURIDAD Y SALUD</t>
  </si>
  <si>
    <t>ESTRUCTURAS</t>
  </si>
  <si>
    <t>INSTALACIONES SANITARIAS</t>
  </si>
  <si>
    <t>INSTALACIONES ELECTRICAS</t>
  </si>
  <si>
    <t>INSTALACIONES MECANICAS</t>
  </si>
  <si>
    <t>TECNOLOGIA DE LA INFORMACION Y COMUNICACIONES - (TIC)</t>
  </si>
  <si>
    <t>11.8314299% % C.D. aprox. segun desagregado</t>
  </si>
  <si>
    <t>10 % C.D.</t>
  </si>
  <si>
    <t>03</t>
  </si>
  <si>
    <t>04</t>
  </si>
  <si>
    <t>05</t>
  </si>
  <si>
    <t>06</t>
  </si>
  <si>
    <t>07</t>
  </si>
  <si>
    <t>"RECONSTRUCCIÓN DEL HOSPITAL DE APOYO SAUL GARRIDO ROSILLO II-1, DISTRITO DE TUMBES - PROVINCIA DE TUMBES - DEPARTAMENTO DE TUMBES - HOSPITAL PRINCIPAL"</t>
  </si>
  <si>
    <t>TUMBES - TUMBES - TUMBES</t>
  </si>
  <si>
    <t>ABRIL 2022</t>
  </si>
  <si>
    <t>PRESPUESTO DE OBRAS CIVILES</t>
  </si>
  <si>
    <t xml:space="preserve">PRESUPUESTO DE EQUIPAMIENTO </t>
  </si>
  <si>
    <t xml:space="preserve">PRESPUESTO TOTAL DE INVERSION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</si>
</sst>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i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i/>
      <sz val="14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4" fillId="0" borderId="0" xfId="0" applyNumberFormat="1" applyFont="1"/>
    <xf numFmtId="4" fontId="0" fillId="0" borderId="1" xfId="0" applyNumberFormat="1" applyBorder="1"/>
    <xf numFmtId="4" fontId="1" fillId="0" borderId="0" xfId="0" applyNumberFormat="1" applyFont="1"/>
    <xf numFmtId="0" fontId="5" fillId="0" borderId="5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5" fillId="2" borderId="6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10" fontId="8" fillId="0" borderId="0" xfId="0" applyNumberFormat="1" applyFont="1" applyAlignment="1">
      <alignment horizontal="left" vertical="center"/>
    </xf>
    <xf numFmtId="164" fontId="5" fillId="2" borderId="9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O19"/>
  <sheetViews>
    <sheetView topLeftCell="C1" workbookViewId="0">
      <selection activeCell="N8" sqref="N8"/>
    </sheetView>
  </sheetViews>
  <sheetFormatPr baseColWidth="10" defaultRowHeight="15" x14ac:dyDescent="0.25"/>
  <cols>
    <col min="3" max="3" width="24.85546875" customWidth="1"/>
    <col min="4" max="4" width="17" customWidth="1"/>
    <col min="6" max="6" width="17.85546875" customWidth="1"/>
    <col min="13" max="13" width="20.85546875" customWidth="1"/>
    <col min="14" max="14" width="14" customWidth="1"/>
    <col min="15" max="15" width="11.7109375" bestFit="1" customWidth="1"/>
  </cols>
  <sheetData>
    <row r="4" spans="3:15" ht="16.5" x14ac:dyDescent="0.3">
      <c r="C4" s="2" t="s">
        <v>0</v>
      </c>
      <c r="D4" s="3">
        <v>1114312.06</v>
      </c>
    </row>
    <row r="5" spans="3:15" ht="16.5" x14ac:dyDescent="0.3">
      <c r="C5" s="2" t="s">
        <v>1</v>
      </c>
      <c r="D5" s="3">
        <v>437548.08</v>
      </c>
      <c r="H5" s="1">
        <v>142045.82999999999</v>
      </c>
      <c r="M5" s="2" t="s">
        <v>0</v>
      </c>
      <c r="N5" s="3">
        <v>1137005.51</v>
      </c>
    </row>
    <row r="6" spans="3:15" ht="16.5" x14ac:dyDescent="0.3">
      <c r="C6" s="2" t="s">
        <v>2</v>
      </c>
      <c r="D6" s="3">
        <v>122741.14</v>
      </c>
      <c r="K6">
        <v>22693.45</v>
      </c>
      <c r="M6" s="2" t="s">
        <v>1</v>
      </c>
      <c r="N6" s="3">
        <v>437548.08</v>
      </c>
    </row>
    <row r="7" spans="3:15" ht="16.5" x14ac:dyDescent="0.3">
      <c r="C7" s="2" t="s">
        <v>3</v>
      </c>
      <c r="D7" s="3">
        <v>77055.100000000006</v>
      </c>
      <c r="M7" s="2" t="s">
        <v>2</v>
      </c>
      <c r="N7" s="3">
        <v>122741.14</v>
      </c>
    </row>
    <row r="8" spans="3:15" ht="16.5" x14ac:dyDescent="0.3">
      <c r="C8" s="2" t="s">
        <v>4</v>
      </c>
      <c r="D8" s="3">
        <v>42578.16</v>
      </c>
      <c r="F8" s="4">
        <f>+D8-K6</f>
        <v>19884.710000000003</v>
      </c>
      <c r="M8" s="2" t="s">
        <v>3</v>
      </c>
      <c r="N8" s="3">
        <v>77055.100000000006</v>
      </c>
    </row>
    <row r="9" spans="3:15" ht="16.5" x14ac:dyDescent="0.3">
      <c r="M9" s="2" t="s">
        <v>4</v>
      </c>
      <c r="N9" s="3">
        <f>19884.7+0.01</f>
        <v>19884.71</v>
      </c>
    </row>
    <row r="10" spans="3:15" x14ac:dyDescent="0.25">
      <c r="D10" s="6">
        <f>+SUM(D4:D8)</f>
        <v>1794234.54</v>
      </c>
    </row>
    <row r="11" spans="3:15" x14ac:dyDescent="0.25">
      <c r="D11" s="1"/>
      <c r="I11">
        <f>17.92*10.24</f>
        <v>183.50080000000003</v>
      </c>
      <c r="N11" s="6">
        <f>+SUM(N5:N9)</f>
        <v>1794234.54</v>
      </c>
    </row>
    <row r="12" spans="3:15" x14ac:dyDescent="0.25">
      <c r="D12" s="1"/>
    </row>
    <row r="14" spans="3:15" x14ac:dyDescent="0.25">
      <c r="C14" t="s">
        <v>6</v>
      </c>
      <c r="D14" s="1">
        <f>+SUM(D10:D12)</f>
        <v>1794234.54</v>
      </c>
      <c r="F14" s="1">
        <v>2512479.35</v>
      </c>
      <c r="N14" t="s">
        <v>6</v>
      </c>
      <c r="O14" s="1">
        <f>+SUM(N11)</f>
        <v>1794234.54</v>
      </c>
    </row>
    <row r="15" spans="3:15" x14ac:dyDescent="0.25">
      <c r="C15" t="s">
        <v>7</v>
      </c>
      <c r="D15">
        <f>0.1*D14</f>
        <v>179423.45400000003</v>
      </c>
      <c r="F15" s="1">
        <v>167614.07999999999</v>
      </c>
      <c r="N15" t="s">
        <v>7</v>
      </c>
      <c r="O15">
        <f>0.1*O14</f>
        <v>179423.45400000003</v>
      </c>
    </row>
    <row r="16" spans="3:15" ht="15.75" thickBot="1" x14ac:dyDescent="0.3">
      <c r="C16" t="s">
        <v>8</v>
      </c>
      <c r="D16">
        <f>+D14*0.1</f>
        <v>179423.45400000003</v>
      </c>
      <c r="N16" t="s">
        <v>8</v>
      </c>
      <c r="O16">
        <f>+O14*0.1</f>
        <v>179423.45400000003</v>
      </c>
    </row>
    <row r="17" spans="3:15" ht="15.75" thickTop="1" x14ac:dyDescent="0.25">
      <c r="C17" t="s">
        <v>9</v>
      </c>
      <c r="D17" s="5">
        <f>+SUM(D14:D16)</f>
        <v>2153081.4479999999</v>
      </c>
      <c r="F17" s="1">
        <f>+F14+F15</f>
        <v>2680093.4300000002</v>
      </c>
      <c r="H17" s="1">
        <v>2708250.2</v>
      </c>
      <c r="N17" t="s">
        <v>9</v>
      </c>
      <c r="O17" s="5">
        <f>+SUM(O14:O16)</f>
        <v>2153081.4479999999</v>
      </c>
    </row>
    <row r="18" spans="3:15" x14ac:dyDescent="0.25">
      <c r="C18" t="s">
        <v>10</v>
      </c>
      <c r="D18">
        <f>0.18*D17</f>
        <v>387554.66063999996</v>
      </c>
      <c r="N18" t="s">
        <v>10</v>
      </c>
      <c r="O18">
        <f>0.18*O17</f>
        <v>387554.66063999996</v>
      </c>
    </row>
    <row r="19" spans="3:15" x14ac:dyDescent="0.25">
      <c r="C19" t="s">
        <v>11</v>
      </c>
      <c r="D19" s="6">
        <f>+D17+D18</f>
        <v>2540636.1086399998</v>
      </c>
      <c r="G19" s="1">
        <f>+H17-F17</f>
        <v>28156.770000000019</v>
      </c>
      <c r="N19" t="s">
        <v>11</v>
      </c>
      <c r="O19" s="6">
        <f>+O17+O18</f>
        <v>2540636.1086399998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33BC2-1C69-44B4-9050-B68754AA1567}">
  <dimension ref="B2:P29"/>
  <sheetViews>
    <sheetView tabSelected="1" view="pageBreakPreview" topLeftCell="A12" zoomScale="160" zoomScaleNormal="118" zoomScaleSheetLayoutView="160" workbookViewId="0">
      <selection activeCell="S13" sqref="S13"/>
    </sheetView>
  </sheetViews>
  <sheetFormatPr baseColWidth="10" defaultRowHeight="15" x14ac:dyDescent="0.25"/>
  <cols>
    <col min="1" max="1" width="0.140625" style="9" customWidth="1"/>
    <col min="2" max="2" width="11.42578125" style="9" hidden="1" customWidth="1"/>
    <col min="3" max="3" width="13.7109375" style="9" customWidth="1"/>
    <col min="4" max="4" width="11.42578125" style="9"/>
    <col min="5" max="5" width="5.140625" style="9" customWidth="1"/>
    <col min="6" max="6" width="4.85546875" style="9" customWidth="1"/>
    <col min="7" max="7" width="17.7109375" style="9" customWidth="1"/>
    <col min="8" max="11" width="1.85546875" style="9" customWidth="1"/>
    <col min="12" max="12" width="16.28515625" style="9" customWidth="1"/>
    <col min="13" max="16384" width="11.42578125" style="9"/>
  </cols>
  <sheetData>
    <row r="2" spans="3:16" ht="15.75" thickBot="1" x14ac:dyDescent="0.3"/>
    <row r="3" spans="3:16" ht="18" x14ac:dyDescent="0.25">
      <c r="C3" s="24" t="s">
        <v>12</v>
      </c>
      <c r="D3" s="25"/>
      <c r="E3" s="25"/>
      <c r="F3" s="25"/>
      <c r="G3" s="25"/>
      <c r="H3" s="25"/>
      <c r="I3" s="25"/>
      <c r="J3" s="25"/>
      <c r="K3" s="25"/>
      <c r="L3" s="26"/>
    </row>
    <row r="4" spans="3:16" ht="51" customHeight="1" x14ac:dyDescent="0.25">
      <c r="C4" s="7" t="s">
        <v>24</v>
      </c>
      <c r="D4" s="27" t="s">
        <v>49</v>
      </c>
      <c r="E4" s="27"/>
      <c r="F4" s="27"/>
      <c r="G4" s="27"/>
      <c r="H4" s="27"/>
      <c r="I4" s="27"/>
      <c r="J4" s="27"/>
      <c r="K4" s="27"/>
      <c r="L4" s="28"/>
      <c r="M4" s="11"/>
      <c r="N4" s="11"/>
      <c r="O4" s="11"/>
      <c r="P4" s="11"/>
    </row>
    <row r="5" spans="3:16" x14ac:dyDescent="0.25">
      <c r="C5" s="7" t="s">
        <v>25</v>
      </c>
      <c r="D5" s="34" t="s">
        <v>50</v>
      </c>
      <c r="E5" s="34"/>
      <c r="F5" s="34"/>
      <c r="G5" s="34"/>
      <c r="H5" s="34"/>
      <c r="I5" s="34"/>
      <c r="J5" s="34"/>
      <c r="K5" s="34"/>
      <c r="L5" s="35"/>
    </row>
    <row r="6" spans="3:16" x14ac:dyDescent="0.25">
      <c r="C6" s="7" t="s">
        <v>26</v>
      </c>
      <c r="D6" s="34" t="s">
        <v>23</v>
      </c>
      <c r="E6" s="34"/>
      <c r="F6" s="34"/>
      <c r="G6" s="34"/>
      <c r="H6" s="34"/>
      <c r="I6" s="34"/>
      <c r="J6" s="34"/>
      <c r="K6" s="34"/>
      <c r="L6" s="35"/>
    </row>
    <row r="7" spans="3:16" x14ac:dyDescent="0.25">
      <c r="C7" s="7" t="s">
        <v>27</v>
      </c>
      <c r="D7" s="33" t="s">
        <v>51</v>
      </c>
      <c r="E7" s="33"/>
      <c r="F7" s="33"/>
      <c r="G7" s="33"/>
      <c r="H7" s="12"/>
      <c r="I7" s="12"/>
      <c r="J7" s="12"/>
      <c r="K7" s="12"/>
      <c r="L7" s="13"/>
    </row>
    <row r="8" spans="3:16" ht="7.5" customHeight="1" x14ac:dyDescent="0.25">
      <c r="C8" s="14"/>
      <c r="L8" s="15"/>
    </row>
    <row r="9" spans="3:16" x14ac:dyDescent="0.25">
      <c r="C9" s="16" t="s">
        <v>13</v>
      </c>
      <c r="D9" s="29" t="s">
        <v>14</v>
      </c>
      <c r="E9" s="29"/>
      <c r="F9" s="29"/>
      <c r="G9" s="29"/>
      <c r="H9" s="29"/>
      <c r="I9" s="29"/>
      <c r="J9" s="29"/>
      <c r="K9" s="29"/>
      <c r="L9" s="17" t="s">
        <v>5</v>
      </c>
    </row>
    <row r="10" spans="3:16" x14ac:dyDescent="0.25">
      <c r="C10" s="18" t="s">
        <v>15</v>
      </c>
      <c r="D10" s="33" t="s">
        <v>36</v>
      </c>
      <c r="E10" s="33"/>
      <c r="F10" s="33"/>
      <c r="G10" s="33"/>
      <c r="H10" s="10"/>
      <c r="I10" s="10"/>
      <c r="J10" s="10"/>
      <c r="K10" s="10"/>
      <c r="L10" s="8">
        <v>3108133.63</v>
      </c>
    </row>
    <row r="11" spans="3:16" ht="35.25" customHeight="1" x14ac:dyDescent="0.25">
      <c r="C11" s="18" t="s">
        <v>16</v>
      </c>
      <c r="D11" s="32" t="s">
        <v>37</v>
      </c>
      <c r="E11" s="32"/>
      <c r="F11" s="32"/>
      <c r="G11" s="32"/>
      <c r="H11" s="10"/>
      <c r="I11" s="10"/>
      <c r="J11" s="10"/>
      <c r="K11" s="10"/>
      <c r="L11" s="8">
        <v>45098341.5</v>
      </c>
    </row>
    <row r="12" spans="3:16" x14ac:dyDescent="0.25">
      <c r="C12" s="18" t="s">
        <v>44</v>
      </c>
      <c r="D12" s="33" t="s">
        <v>1</v>
      </c>
      <c r="E12" s="33"/>
      <c r="F12" s="33"/>
      <c r="G12" s="33"/>
      <c r="H12" s="10"/>
      <c r="I12" s="10"/>
      <c r="J12" s="10"/>
      <c r="K12" s="10"/>
      <c r="L12" s="8">
        <v>18430477.059999999</v>
      </c>
    </row>
    <row r="13" spans="3:16" ht="35.25" customHeight="1" x14ac:dyDescent="0.25">
      <c r="C13" s="18" t="s">
        <v>45</v>
      </c>
      <c r="D13" s="32" t="s">
        <v>38</v>
      </c>
      <c r="E13" s="32"/>
      <c r="F13" s="32"/>
      <c r="G13" s="32"/>
      <c r="H13" s="10"/>
      <c r="I13" s="10"/>
      <c r="J13" s="10"/>
      <c r="K13" s="10"/>
      <c r="L13" s="8">
        <v>6443285.1500000004</v>
      </c>
    </row>
    <row r="14" spans="3:16" x14ac:dyDescent="0.25">
      <c r="C14" s="18" t="s">
        <v>46</v>
      </c>
      <c r="D14" s="33" t="s">
        <v>39</v>
      </c>
      <c r="E14" s="33"/>
      <c r="F14" s="33"/>
      <c r="G14" s="33"/>
      <c r="H14" s="10"/>
      <c r="I14" s="10"/>
      <c r="J14" s="10"/>
      <c r="K14" s="10"/>
      <c r="L14" s="8">
        <v>6967897.3300000001</v>
      </c>
    </row>
    <row r="15" spans="3:16" ht="35.25" customHeight="1" x14ac:dyDescent="0.25">
      <c r="C15" s="18" t="s">
        <v>47</v>
      </c>
      <c r="D15" s="32" t="s">
        <v>40</v>
      </c>
      <c r="E15" s="32"/>
      <c r="F15" s="32"/>
      <c r="G15" s="32"/>
      <c r="H15" s="10"/>
      <c r="I15" s="10"/>
      <c r="J15" s="10"/>
      <c r="K15" s="10"/>
      <c r="L15" s="8">
        <v>16329536.41</v>
      </c>
    </row>
    <row r="16" spans="3:16" ht="35.25" customHeight="1" x14ac:dyDescent="0.25">
      <c r="C16" s="18" t="s">
        <v>48</v>
      </c>
      <c r="D16" s="32" t="s">
        <v>41</v>
      </c>
      <c r="E16" s="32"/>
      <c r="F16" s="32"/>
      <c r="G16" s="32"/>
      <c r="H16" s="10"/>
      <c r="I16" s="10"/>
      <c r="J16" s="10"/>
      <c r="K16" s="10"/>
      <c r="L16" s="8">
        <v>11922943.640000001</v>
      </c>
    </row>
    <row r="17" spans="3:13" x14ac:dyDescent="0.25">
      <c r="C17" s="30" t="s">
        <v>5</v>
      </c>
      <c r="D17" s="31"/>
      <c r="E17" s="31"/>
      <c r="F17" s="31"/>
      <c r="G17" s="31"/>
      <c r="H17" s="31"/>
      <c r="I17" s="31"/>
      <c r="J17" s="31"/>
      <c r="K17" s="31"/>
      <c r="L17" s="20">
        <f>+SUM(L10:L16)</f>
        <v>108300614.72</v>
      </c>
    </row>
    <row r="18" spans="3:13" ht="27" customHeight="1" x14ac:dyDescent="0.25">
      <c r="C18" s="21"/>
      <c r="D18" s="33" t="s">
        <v>17</v>
      </c>
      <c r="E18" s="33"/>
      <c r="F18" s="33"/>
      <c r="G18" s="32" t="s">
        <v>42</v>
      </c>
      <c r="H18" s="32"/>
      <c r="I18" s="32"/>
      <c r="J18" s="32"/>
      <c r="K18" s="32"/>
      <c r="L18" s="8">
        <f>0.118314299*L17</f>
        <v>12813511.311865881</v>
      </c>
    </row>
    <row r="19" spans="3:13" ht="15.75" customHeight="1" x14ac:dyDescent="0.25">
      <c r="C19" s="21"/>
      <c r="D19" s="33" t="s">
        <v>18</v>
      </c>
      <c r="E19" s="33"/>
      <c r="F19" s="33"/>
      <c r="G19" s="32" t="s">
        <v>43</v>
      </c>
      <c r="H19" s="32"/>
      <c r="I19" s="32"/>
      <c r="J19" s="32"/>
      <c r="K19" s="32"/>
      <c r="L19" s="8">
        <f>0.1*L17</f>
        <v>10830061.472000001</v>
      </c>
    </row>
    <row r="20" spans="3:13" x14ac:dyDescent="0.25">
      <c r="C20" s="30" t="s">
        <v>19</v>
      </c>
      <c r="D20" s="31"/>
      <c r="E20" s="31"/>
      <c r="F20" s="31"/>
      <c r="G20" s="31"/>
      <c r="H20" s="31"/>
      <c r="I20" s="31"/>
      <c r="J20" s="31"/>
      <c r="K20" s="31"/>
      <c r="L20" s="20">
        <f>+SUM(L17:L19)</f>
        <v>131944187.50386588</v>
      </c>
    </row>
    <row r="21" spans="3:13" x14ac:dyDescent="0.25">
      <c r="C21" s="18"/>
      <c r="D21" s="33" t="s">
        <v>10</v>
      </c>
      <c r="E21" s="33"/>
      <c r="F21" s="33"/>
      <c r="G21" s="22">
        <v>0.18</v>
      </c>
      <c r="L21" s="8">
        <f>0.18*L20</f>
        <v>23749953.750695858</v>
      </c>
    </row>
    <row r="22" spans="3:13" x14ac:dyDescent="0.25">
      <c r="C22" s="30" t="s">
        <v>52</v>
      </c>
      <c r="D22" s="31"/>
      <c r="E22" s="31"/>
      <c r="F22" s="31"/>
      <c r="G22" s="31"/>
      <c r="H22" s="31"/>
      <c r="I22" s="31"/>
      <c r="J22" s="31"/>
      <c r="K22" s="31"/>
      <c r="L22" s="20">
        <f>+L20+L21</f>
        <v>155694141.25456175</v>
      </c>
    </row>
    <row r="23" spans="3:13" x14ac:dyDescent="0.25">
      <c r="C23" s="30" t="s">
        <v>53</v>
      </c>
      <c r="D23" s="31"/>
      <c r="E23" s="31"/>
      <c r="F23" s="31"/>
      <c r="G23" s="31"/>
      <c r="H23" s="31"/>
      <c r="I23" s="31"/>
      <c r="J23" s="31"/>
      <c r="K23" s="31"/>
      <c r="L23" s="20">
        <v>35800579.640000001</v>
      </c>
    </row>
    <row r="24" spans="3:13" x14ac:dyDescent="0.25">
      <c r="C24" s="21"/>
      <c r="D24" s="33" t="s">
        <v>21</v>
      </c>
      <c r="E24" s="33"/>
      <c r="F24" s="33"/>
      <c r="G24" s="33"/>
      <c r="L24" s="8">
        <v>10559597.85</v>
      </c>
    </row>
    <row r="25" spans="3:13" ht="15.75" thickBot="1" x14ac:dyDescent="0.3">
      <c r="C25" s="36" t="s">
        <v>54</v>
      </c>
      <c r="D25" s="37"/>
      <c r="E25" s="37"/>
      <c r="F25" s="37"/>
      <c r="G25" s="37"/>
      <c r="H25" s="37"/>
      <c r="I25" s="37"/>
      <c r="J25" s="37"/>
      <c r="K25" s="37"/>
      <c r="L25" s="23">
        <f>SUM(L22:L24)</f>
        <v>202054318.74456176</v>
      </c>
    </row>
    <row r="26" spans="3:13" ht="15.75" thickBot="1" x14ac:dyDescent="0.3">
      <c r="C26" s="38"/>
      <c r="D26" s="39"/>
      <c r="E26" s="39"/>
      <c r="F26" s="39"/>
      <c r="G26" s="39"/>
      <c r="H26" s="39"/>
      <c r="I26" s="39"/>
      <c r="J26" s="39"/>
      <c r="K26" s="39"/>
      <c r="L26" s="40"/>
    </row>
    <row r="27" spans="3:13" ht="15.75" thickBot="1" x14ac:dyDescent="0.3">
      <c r="C27" s="41" t="s">
        <v>35</v>
      </c>
      <c r="D27" s="42"/>
      <c r="E27" s="42"/>
      <c r="F27" s="42"/>
      <c r="G27" s="42"/>
      <c r="H27" s="42"/>
      <c r="I27" s="42"/>
      <c r="J27" s="42"/>
      <c r="K27" s="42"/>
      <c r="L27" s="43">
        <f>ROUND(L25*0.02,2)</f>
        <v>4041086.37</v>
      </c>
    </row>
    <row r="28" spans="3:13" x14ac:dyDescent="0.25">
      <c r="L28" s="19"/>
    </row>
    <row r="29" spans="3:13" x14ac:dyDescent="0.25">
      <c r="M29" s="9">
        <v>17280635.620000001</v>
      </c>
    </row>
  </sheetData>
  <mergeCells count="25">
    <mergeCell ref="D15:G15"/>
    <mergeCell ref="D16:G16"/>
    <mergeCell ref="C23:K23"/>
    <mergeCell ref="C20:K20"/>
    <mergeCell ref="D21:F21"/>
    <mergeCell ref="C22:K22"/>
    <mergeCell ref="D24:G24"/>
    <mergeCell ref="C25:K25"/>
    <mergeCell ref="C27:K27"/>
    <mergeCell ref="D10:G10"/>
    <mergeCell ref="D11:G11"/>
    <mergeCell ref="C17:K17"/>
    <mergeCell ref="D18:F18"/>
    <mergeCell ref="G18:K18"/>
    <mergeCell ref="D19:F19"/>
    <mergeCell ref="G19:K19"/>
    <mergeCell ref="D12:G12"/>
    <mergeCell ref="D13:G13"/>
    <mergeCell ref="D14:G14"/>
    <mergeCell ref="C3:L3"/>
    <mergeCell ref="D4:L4"/>
    <mergeCell ref="D5:L5"/>
    <mergeCell ref="D6:L6"/>
    <mergeCell ref="D7:G7"/>
    <mergeCell ref="D9:K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88DE-323B-47E0-95F2-6CBA365CE49F}">
  <dimension ref="B2:P23"/>
  <sheetViews>
    <sheetView view="pageBreakPreview" topLeftCell="A4" zoomScale="160" zoomScaleNormal="118" zoomScaleSheetLayoutView="160" workbookViewId="0">
      <selection activeCell="N15" sqref="N15"/>
    </sheetView>
  </sheetViews>
  <sheetFormatPr baseColWidth="10" defaultRowHeight="15" x14ac:dyDescent="0.25"/>
  <cols>
    <col min="1" max="1" width="0.140625" style="9" customWidth="1"/>
    <col min="2" max="2" width="11.42578125" style="9" hidden="1" customWidth="1"/>
    <col min="3" max="3" width="13.7109375" style="9" customWidth="1"/>
    <col min="4" max="4" width="11.42578125" style="9"/>
    <col min="5" max="5" width="5.140625" style="9" customWidth="1"/>
    <col min="6" max="6" width="4.85546875" style="9" customWidth="1"/>
    <col min="7" max="7" width="17.7109375" style="9" customWidth="1"/>
    <col min="8" max="11" width="1.85546875" style="9" customWidth="1"/>
    <col min="12" max="12" width="16.28515625" style="9" customWidth="1"/>
    <col min="13" max="16384" width="11.42578125" style="9"/>
  </cols>
  <sheetData>
    <row r="2" spans="3:16" ht="15.75" thickBot="1" x14ac:dyDescent="0.3"/>
    <row r="3" spans="3:16" ht="18" x14ac:dyDescent="0.25">
      <c r="C3" s="24" t="s">
        <v>12</v>
      </c>
      <c r="D3" s="25"/>
      <c r="E3" s="25"/>
      <c r="F3" s="25"/>
      <c r="G3" s="25"/>
      <c r="H3" s="25"/>
      <c r="I3" s="25"/>
      <c r="J3" s="25"/>
      <c r="K3" s="25"/>
      <c r="L3" s="26"/>
    </row>
    <row r="4" spans="3:16" ht="51" customHeight="1" x14ac:dyDescent="0.25">
      <c r="C4" s="7" t="s">
        <v>24</v>
      </c>
      <c r="D4" s="27" t="s">
        <v>34</v>
      </c>
      <c r="E4" s="27"/>
      <c r="F4" s="27"/>
      <c r="G4" s="27"/>
      <c r="H4" s="27"/>
      <c r="I4" s="27"/>
      <c r="J4" s="27"/>
      <c r="K4" s="27"/>
      <c r="L4" s="28"/>
      <c r="M4" s="11"/>
      <c r="N4" s="11"/>
      <c r="O4" s="11"/>
      <c r="P4" s="11"/>
    </row>
    <row r="5" spans="3:16" x14ac:dyDescent="0.25">
      <c r="C5" s="7" t="s">
        <v>25</v>
      </c>
      <c r="D5" s="34" t="s">
        <v>33</v>
      </c>
      <c r="E5" s="34"/>
      <c r="F5" s="34"/>
      <c r="G5" s="34"/>
      <c r="H5" s="34"/>
      <c r="I5" s="34"/>
      <c r="J5" s="34"/>
      <c r="K5" s="34"/>
      <c r="L5" s="35"/>
    </row>
    <row r="6" spans="3:16" x14ac:dyDescent="0.25">
      <c r="C6" s="7" t="s">
        <v>26</v>
      </c>
      <c r="D6" s="34" t="s">
        <v>23</v>
      </c>
      <c r="E6" s="34"/>
      <c r="F6" s="34"/>
      <c r="G6" s="34"/>
      <c r="H6" s="34"/>
      <c r="I6" s="34"/>
      <c r="J6" s="34"/>
      <c r="K6" s="34"/>
      <c r="L6" s="35"/>
    </row>
    <row r="7" spans="3:16" x14ac:dyDescent="0.25">
      <c r="C7" s="7" t="s">
        <v>27</v>
      </c>
      <c r="D7" s="33" t="s">
        <v>32</v>
      </c>
      <c r="E7" s="33"/>
      <c r="F7" s="33"/>
      <c r="G7" s="33"/>
      <c r="H7" s="12"/>
      <c r="I7" s="12"/>
      <c r="J7" s="12"/>
      <c r="K7" s="12"/>
      <c r="L7" s="13"/>
    </row>
    <row r="8" spans="3:16" ht="7.5" customHeight="1" x14ac:dyDescent="0.25">
      <c r="C8" s="14"/>
      <c r="L8" s="15"/>
    </row>
    <row r="9" spans="3:16" x14ac:dyDescent="0.25">
      <c r="C9" s="16" t="s">
        <v>13</v>
      </c>
      <c r="D9" s="29" t="s">
        <v>14</v>
      </c>
      <c r="E9" s="29"/>
      <c r="F9" s="29"/>
      <c r="G9" s="29"/>
      <c r="H9" s="29"/>
      <c r="I9" s="29"/>
      <c r="J9" s="29"/>
      <c r="K9" s="29"/>
      <c r="L9" s="17" t="s">
        <v>5</v>
      </c>
    </row>
    <row r="10" spans="3:16" x14ac:dyDescent="0.25">
      <c r="C10" s="18" t="s">
        <v>15</v>
      </c>
      <c r="D10" s="33" t="s">
        <v>31</v>
      </c>
      <c r="E10" s="33"/>
      <c r="F10" s="33"/>
      <c r="G10" s="33"/>
      <c r="H10" s="10"/>
      <c r="I10" s="10"/>
      <c r="J10" s="10"/>
      <c r="K10" s="10"/>
      <c r="L10" s="8">
        <v>8974144.9900000002</v>
      </c>
    </row>
    <row r="11" spans="3:16" ht="35.25" customHeight="1" x14ac:dyDescent="0.25">
      <c r="C11" s="18" t="s">
        <v>16</v>
      </c>
      <c r="D11" s="32" t="s">
        <v>30</v>
      </c>
      <c r="E11" s="32"/>
      <c r="F11" s="32"/>
      <c r="G11" s="32"/>
      <c r="H11" s="10"/>
      <c r="I11" s="10"/>
      <c r="J11" s="10"/>
      <c r="K11" s="10"/>
      <c r="L11" s="8">
        <v>3276398.92</v>
      </c>
    </row>
    <row r="12" spans="3:16" x14ac:dyDescent="0.25">
      <c r="C12" s="30" t="s">
        <v>5</v>
      </c>
      <c r="D12" s="31"/>
      <c r="E12" s="31"/>
      <c r="F12" s="31"/>
      <c r="G12" s="31"/>
      <c r="H12" s="31"/>
      <c r="I12" s="31"/>
      <c r="J12" s="31"/>
      <c r="K12" s="31"/>
      <c r="L12" s="20">
        <f>+SUM(L10:L11)</f>
        <v>12250543.91</v>
      </c>
    </row>
    <row r="13" spans="3:16" ht="27" customHeight="1" x14ac:dyDescent="0.25">
      <c r="C13" s="21"/>
      <c r="D13" s="33" t="s">
        <v>17</v>
      </c>
      <c r="E13" s="33"/>
      <c r="F13" s="33"/>
      <c r="G13" s="32" t="s">
        <v>28</v>
      </c>
      <c r="H13" s="32"/>
      <c r="I13" s="32"/>
      <c r="J13" s="32"/>
      <c r="K13" s="32"/>
      <c r="L13" s="8">
        <f>0.1*L12</f>
        <v>1225054.3910000001</v>
      </c>
    </row>
    <row r="14" spans="3:16" ht="15.75" customHeight="1" x14ac:dyDescent="0.25">
      <c r="C14" s="21"/>
      <c r="D14" s="33" t="s">
        <v>18</v>
      </c>
      <c r="E14" s="33"/>
      <c r="F14" s="33"/>
      <c r="G14" s="32" t="s">
        <v>29</v>
      </c>
      <c r="H14" s="32"/>
      <c r="I14" s="32"/>
      <c r="J14" s="32"/>
      <c r="K14" s="32"/>
      <c r="L14" s="8">
        <f>0.05*L12</f>
        <v>612527.19550000003</v>
      </c>
    </row>
    <row r="15" spans="3:16" x14ac:dyDescent="0.25">
      <c r="C15" s="30" t="s">
        <v>19</v>
      </c>
      <c r="D15" s="31"/>
      <c r="E15" s="31"/>
      <c r="F15" s="31"/>
      <c r="G15" s="31"/>
      <c r="H15" s="31"/>
      <c r="I15" s="31"/>
      <c r="J15" s="31"/>
      <c r="K15" s="31"/>
      <c r="L15" s="20">
        <f>+SUM(L12:L14)</f>
        <v>14088125.4965</v>
      </c>
    </row>
    <row r="16" spans="3:16" x14ac:dyDescent="0.25">
      <c r="C16" s="18"/>
      <c r="D16" s="33" t="s">
        <v>10</v>
      </c>
      <c r="E16" s="33"/>
      <c r="F16" s="33"/>
      <c r="G16" s="22">
        <v>0.18</v>
      </c>
      <c r="L16" s="8">
        <f>0.18*L15</f>
        <v>2535862.5893700002</v>
      </c>
    </row>
    <row r="17" spans="3:13" x14ac:dyDescent="0.25">
      <c r="C17" s="30" t="s">
        <v>20</v>
      </c>
      <c r="D17" s="31"/>
      <c r="E17" s="31"/>
      <c r="F17" s="31"/>
      <c r="G17" s="31"/>
      <c r="H17" s="31"/>
      <c r="I17" s="31"/>
      <c r="J17" s="31"/>
      <c r="K17" s="31"/>
      <c r="L17" s="20">
        <f>+L15+L16</f>
        <v>16623988.085870001</v>
      </c>
    </row>
    <row r="18" spans="3:13" x14ac:dyDescent="0.25">
      <c r="C18" s="21"/>
      <c r="D18" s="33" t="s">
        <v>21</v>
      </c>
      <c r="E18" s="33"/>
      <c r="F18" s="33"/>
      <c r="G18" s="33"/>
      <c r="L18" s="8">
        <f>ROUND(L17*0.0395,2)</f>
        <v>656647.53</v>
      </c>
    </row>
    <row r="19" spans="3:13" ht="15.75" thickBot="1" x14ac:dyDescent="0.3">
      <c r="C19" s="36" t="s">
        <v>22</v>
      </c>
      <c r="D19" s="37"/>
      <c r="E19" s="37"/>
      <c r="F19" s="37"/>
      <c r="G19" s="37"/>
      <c r="H19" s="37"/>
      <c r="I19" s="37"/>
      <c r="J19" s="37"/>
      <c r="K19" s="37"/>
      <c r="L19" s="23">
        <f>ROUND(L17+L18,2)</f>
        <v>17280635.620000001</v>
      </c>
    </row>
    <row r="20" spans="3:13" ht="15.75" thickBot="1" x14ac:dyDescent="0.3">
      <c r="C20" s="38"/>
      <c r="D20" s="39"/>
      <c r="E20" s="39"/>
      <c r="F20" s="39"/>
      <c r="G20" s="39"/>
      <c r="H20" s="39"/>
      <c r="I20" s="39"/>
      <c r="J20" s="39"/>
      <c r="K20" s="39"/>
      <c r="L20" s="40"/>
    </row>
    <row r="21" spans="3:13" ht="15.75" thickBot="1" x14ac:dyDescent="0.3">
      <c r="C21" s="41" t="s">
        <v>35</v>
      </c>
      <c r="D21" s="42"/>
      <c r="E21" s="42"/>
      <c r="F21" s="42"/>
      <c r="G21" s="42"/>
      <c r="H21" s="42"/>
      <c r="I21" s="42"/>
      <c r="J21" s="42"/>
      <c r="K21" s="42"/>
      <c r="L21" s="43">
        <f>ROUND(L19*0.02,2)</f>
        <v>345612.71</v>
      </c>
    </row>
    <row r="22" spans="3:13" x14ac:dyDescent="0.25">
      <c r="L22" s="19"/>
    </row>
    <row r="23" spans="3:13" x14ac:dyDescent="0.25">
      <c r="M23" s="9">
        <v>17280635.620000001</v>
      </c>
    </row>
  </sheetData>
  <mergeCells count="19">
    <mergeCell ref="C15:K15"/>
    <mergeCell ref="D16:F16"/>
    <mergeCell ref="C17:K17"/>
    <mergeCell ref="D18:G18"/>
    <mergeCell ref="C19:K19"/>
    <mergeCell ref="C21:K21"/>
    <mergeCell ref="D10:G10"/>
    <mergeCell ref="D11:G11"/>
    <mergeCell ref="C12:K12"/>
    <mergeCell ref="D13:F13"/>
    <mergeCell ref="G13:K13"/>
    <mergeCell ref="D14:F14"/>
    <mergeCell ref="G14:K14"/>
    <mergeCell ref="C3:L3"/>
    <mergeCell ref="D4:L4"/>
    <mergeCell ref="D5:L5"/>
    <mergeCell ref="D6:L6"/>
    <mergeCell ref="D7:G7"/>
    <mergeCell ref="D9:K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1"/>
  <sheetViews>
    <sheetView view="pageBreakPreview" zoomScale="160" zoomScaleNormal="118" zoomScaleSheetLayoutView="160" workbookViewId="0">
      <selection activeCell="O15" sqref="O15"/>
    </sheetView>
  </sheetViews>
  <sheetFormatPr baseColWidth="10" defaultRowHeight="15" x14ac:dyDescent="0.25"/>
  <cols>
    <col min="1" max="1" width="0.140625" style="9" customWidth="1"/>
    <col min="2" max="2" width="11.42578125" style="9" hidden="1" customWidth="1"/>
    <col min="3" max="3" width="13.7109375" style="9" customWidth="1"/>
    <col min="4" max="4" width="11.42578125" style="9"/>
    <col min="5" max="5" width="5.140625" style="9" customWidth="1"/>
    <col min="6" max="6" width="4.85546875" style="9" customWidth="1"/>
    <col min="7" max="7" width="17.7109375" style="9" customWidth="1"/>
    <col min="8" max="11" width="1.85546875" style="9" customWidth="1"/>
    <col min="12" max="12" width="16.28515625" style="9" customWidth="1"/>
    <col min="13" max="16384" width="11.42578125" style="9"/>
  </cols>
  <sheetData>
    <row r="2" spans="3:16" ht="15.75" thickBot="1" x14ac:dyDescent="0.3"/>
    <row r="3" spans="3:16" ht="18" x14ac:dyDescent="0.25">
      <c r="C3" s="24" t="s">
        <v>12</v>
      </c>
      <c r="D3" s="25"/>
      <c r="E3" s="25"/>
      <c r="F3" s="25"/>
      <c r="G3" s="25"/>
      <c r="H3" s="25"/>
      <c r="I3" s="25"/>
      <c r="J3" s="25"/>
      <c r="K3" s="25"/>
      <c r="L3" s="26"/>
    </row>
    <row r="4" spans="3:16" ht="51" customHeight="1" x14ac:dyDescent="0.25">
      <c r="C4" s="7" t="s">
        <v>24</v>
      </c>
      <c r="D4" s="27" t="s">
        <v>34</v>
      </c>
      <c r="E4" s="27"/>
      <c r="F4" s="27"/>
      <c r="G4" s="27"/>
      <c r="H4" s="27"/>
      <c r="I4" s="27"/>
      <c r="J4" s="27"/>
      <c r="K4" s="27"/>
      <c r="L4" s="28"/>
      <c r="M4" s="11"/>
      <c r="N4" s="11"/>
      <c r="O4" s="11"/>
      <c r="P4" s="11"/>
    </row>
    <row r="5" spans="3:16" x14ac:dyDescent="0.25">
      <c r="C5" s="7" t="s">
        <v>25</v>
      </c>
      <c r="D5" s="34" t="s">
        <v>33</v>
      </c>
      <c r="E5" s="34"/>
      <c r="F5" s="34"/>
      <c r="G5" s="34"/>
      <c r="H5" s="34"/>
      <c r="I5" s="34"/>
      <c r="J5" s="34"/>
      <c r="K5" s="34"/>
      <c r="L5" s="35"/>
    </row>
    <row r="6" spans="3:16" x14ac:dyDescent="0.25">
      <c r="C6" s="7" t="s">
        <v>26</v>
      </c>
      <c r="D6" s="34" t="s">
        <v>23</v>
      </c>
      <c r="E6" s="34"/>
      <c r="F6" s="34"/>
      <c r="G6" s="34"/>
      <c r="H6" s="34"/>
      <c r="I6" s="34"/>
      <c r="J6" s="34"/>
      <c r="K6" s="34"/>
      <c r="L6" s="35"/>
    </row>
    <row r="7" spans="3:16" x14ac:dyDescent="0.25">
      <c r="C7" s="7" t="s">
        <v>27</v>
      </c>
      <c r="D7" s="33" t="s">
        <v>32</v>
      </c>
      <c r="E7" s="33"/>
      <c r="F7" s="33"/>
      <c r="G7" s="33"/>
      <c r="H7" s="12"/>
      <c r="I7" s="12"/>
      <c r="J7" s="12"/>
      <c r="K7" s="12"/>
      <c r="L7" s="13"/>
    </row>
    <row r="8" spans="3:16" ht="7.5" customHeight="1" x14ac:dyDescent="0.25">
      <c r="C8" s="14"/>
      <c r="L8" s="15"/>
    </row>
    <row r="9" spans="3:16" x14ac:dyDescent="0.25">
      <c r="C9" s="16" t="s">
        <v>13</v>
      </c>
      <c r="D9" s="29" t="s">
        <v>14</v>
      </c>
      <c r="E9" s="29"/>
      <c r="F9" s="29"/>
      <c r="G9" s="29"/>
      <c r="H9" s="29"/>
      <c r="I9" s="29"/>
      <c r="J9" s="29"/>
      <c r="K9" s="29"/>
      <c r="L9" s="17" t="s">
        <v>5</v>
      </c>
    </row>
    <row r="10" spans="3:16" x14ac:dyDescent="0.25">
      <c r="C10" s="18" t="s">
        <v>15</v>
      </c>
      <c r="D10" s="33" t="s">
        <v>31</v>
      </c>
      <c r="E10" s="33"/>
      <c r="F10" s="33"/>
      <c r="G10" s="33"/>
      <c r="H10" s="10"/>
      <c r="I10" s="10"/>
      <c r="J10" s="10"/>
      <c r="K10" s="10"/>
      <c r="L10" s="8">
        <v>8974144.9900000002</v>
      </c>
    </row>
    <row r="11" spans="3:16" ht="35.25" customHeight="1" x14ac:dyDescent="0.25">
      <c r="C11" s="18" t="s">
        <v>16</v>
      </c>
      <c r="D11" s="32" t="s">
        <v>30</v>
      </c>
      <c r="E11" s="32"/>
      <c r="F11" s="32"/>
      <c r="G11" s="32"/>
      <c r="H11" s="10"/>
      <c r="I11" s="10"/>
      <c r="J11" s="10"/>
      <c r="K11" s="10"/>
      <c r="L11" s="8">
        <v>3276398.92</v>
      </c>
    </row>
    <row r="12" spans="3:16" x14ac:dyDescent="0.25">
      <c r="C12" s="30" t="s">
        <v>5</v>
      </c>
      <c r="D12" s="31"/>
      <c r="E12" s="31"/>
      <c r="F12" s="31"/>
      <c r="G12" s="31"/>
      <c r="H12" s="31"/>
      <c r="I12" s="31"/>
      <c r="J12" s="31"/>
      <c r="K12" s="31"/>
      <c r="L12" s="20">
        <f>+SUM(L10:L11)</f>
        <v>12250543.91</v>
      </c>
    </row>
    <row r="13" spans="3:16" ht="27" customHeight="1" x14ac:dyDescent="0.25">
      <c r="C13" s="21"/>
      <c r="D13" s="33" t="s">
        <v>17</v>
      </c>
      <c r="E13" s="33"/>
      <c r="F13" s="33"/>
      <c r="G13" s="32" t="s">
        <v>28</v>
      </c>
      <c r="H13" s="32"/>
      <c r="I13" s="32"/>
      <c r="J13" s="32"/>
      <c r="K13" s="32"/>
      <c r="L13" s="8">
        <f>0.1*L12</f>
        <v>1225054.3910000001</v>
      </c>
    </row>
    <row r="14" spans="3:16" ht="15.75" customHeight="1" x14ac:dyDescent="0.25">
      <c r="C14" s="21"/>
      <c r="D14" s="33" t="s">
        <v>18</v>
      </c>
      <c r="E14" s="33"/>
      <c r="F14" s="33"/>
      <c r="G14" s="32" t="s">
        <v>29</v>
      </c>
      <c r="H14" s="32"/>
      <c r="I14" s="32"/>
      <c r="J14" s="32"/>
      <c r="K14" s="32"/>
      <c r="L14" s="8">
        <f>0.05*L12</f>
        <v>612527.19550000003</v>
      </c>
    </row>
    <row r="15" spans="3:16" x14ac:dyDescent="0.25">
      <c r="C15" s="30" t="s">
        <v>19</v>
      </c>
      <c r="D15" s="31"/>
      <c r="E15" s="31"/>
      <c r="F15" s="31"/>
      <c r="G15" s="31"/>
      <c r="H15" s="31"/>
      <c r="I15" s="31"/>
      <c r="J15" s="31"/>
      <c r="K15" s="31"/>
      <c r="L15" s="20">
        <f>+SUM(L12:L14)</f>
        <v>14088125.4965</v>
      </c>
    </row>
    <row r="16" spans="3:16" x14ac:dyDescent="0.25">
      <c r="C16" s="18"/>
      <c r="D16" s="33" t="s">
        <v>10</v>
      </c>
      <c r="E16" s="33"/>
      <c r="F16" s="33"/>
      <c r="G16" s="22">
        <v>0.18</v>
      </c>
      <c r="L16" s="8">
        <f>0.18*L15</f>
        <v>2535862.5893700002</v>
      </c>
    </row>
    <row r="17" spans="3:13" x14ac:dyDescent="0.25">
      <c r="C17" s="30" t="s">
        <v>20</v>
      </c>
      <c r="D17" s="31"/>
      <c r="E17" s="31"/>
      <c r="F17" s="31"/>
      <c r="G17" s="31"/>
      <c r="H17" s="31"/>
      <c r="I17" s="31"/>
      <c r="J17" s="31"/>
      <c r="K17" s="31"/>
      <c r="L17" s="20">
        <f>+L15+L16</f>
        <v>16623988.085870001</v>
      </c>
    </row>
    <row r="18" spans="3:13" x14ac:dyDescent="0.25">
      <c r="C18" s="21"/>
      <c r="D18" s="33" t="s">
        <v>21</v>
      </c>
      <c r="E18" s="33"/>
      <c r="F18" s="33"/>
      <c r="G18" s="33"/>
      <c r="L18" s="8">
        <f>ROUND(L17*0.0395,2)</f>
        <v>656647.53</v>
      </c>
    </row>
    <row r="19" spans="3:13" ht="15.75" thickBot="1" x14ac:dyDescent="0.3">
      <c r="C19" s="36" t="s">
        <v>22</v>
      </c>
      <c r="D19" s="37"/>
      <c r="E19" s="37"/>
      <c r="F19" s="37"/>
      <c r="G19" s="37"/>
      <c r="H19" s="37"/>
      <c r="I19" s="37"/>
      <c r="J19" s="37"/>
      <c r="K19" s="37"/>
      <c r="L19" s="23">
        <f>ROUND(L17+L18,2)</f>
        <v>17280635.620000001</v>
      </c>
    </row>
    <row r="20" spans="3:13" x14ac:dyDescent="0.25">
      <c r="L20" s="19"/>
    </row>
    <row r="21" spans="3:13" x14ac:dyDescent="0.25">
      <c r="M21" s="9">
        <v>17280635.620000001</v>
      </c>
    </row>
  </sheetData>
  <mergeCells count="18">
    <mergeCell ref="D18:G18"/>
    <mergeCell ref="D7:G7"/>
    <mergeCell ref="C15:K15"/>
    <mergeCell ref="C19:K19"/>
    <mergeCell ref="G14:K14"/>
    <mergeCell ref="D14:F14"/>
    <mergeCell ref="D16:F16"/>
    <mergeCell ref="C17:K17"/>
    <mergeCell ref="C3:L3"/>
    <mergeCell ref="D4:L4"/>
    <mergeCell ref="D9:K9"/>
    <mergeCell ref="C12:K12"/>
    <mergeCell ref="G13:K13"/>
    <mergeCell ref="D13:F13"/>
    <mergeCell ref="D10:G10"/>
    <mergeCell ref="D5:L5"/>
    <mergeCell ref="D11:G11"/>
    <mergeCell ref="D6:L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PARA HOSTITAL</vt:lpstr>
      <vt:lpstr>Presupuesto (2)</vt:lpstr>
      <vt:lpstr>Presupuesto</vt:lpstr>
      <vt:lpstr>'PARA HOSTITAL'!Área_de_impresión</vt:lpstr>
      <vt:lpstr>Presupuesto!Área_de_impresión</vt:lpstr>
      <vt:lpstr>'Presupuesto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2022-04-28T23:48:58Z</cp:lastPrinted>
  <dcterms:created xsi:type="dcterms:W3CDTF">2021-09-02T00:39:11Z</dcterms:created>
  <dcterms:modified xsi:type="dcterms:W3CDTF">2022-10-27T22:27:10Z</dcterms:modified>
</cp:coreProperties>
</file>